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stislav.otevrel" reservationPassword="0"/>
  <workbookPr/>
  <bookViews>
    <workbookView xWindow="240" yWindow="120" windowWidth="14940" windowHeight="9225" activeTab="0"/>
  </bookViews>
  <sheets>
    <sheet name="Rekapitulace" sheetId="1" r:id="rId1"/>
    <sheet name="SO 002" sheetId="2" r:id="rId2"/>
    <sheet name="SO 182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<sst xmlns="http://schemas.openxmlformats.org/spreadsheetml/2006/main" count="1502" uniqueCount="547">
  <si>
    <t>Firma: Firma</t>
  </si>
  <si>
    <t>Rekapitulace ceny</t>
  </si>
  <si>
    <t>Stavba: 18009 - III/11255 Rynárec-Janovice, most ev.č. 11255-2</t>
  </si>
  <si>
    <t xml:space="preserve">Varianta: 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</si>
  <si>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</si>
  <si>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</si>
  <si>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</si>
  <si>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</si>
  <si>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</si>
  <si>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</si>
  <si>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</si>
  <si>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</si>
  <si>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</si>
  <si>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</si>
  <si>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</si>
  <si>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18009</t>
  </si>
  <si>
    <t>III/11255 Rynárec-Janovice, most ev.č. 11255-2</t>
  </si>
  <si>
    <t>O</t>
  </si>
  <si>
    <t>Rozpočet:</t>
  </si>
  <si>
    <t>0,00</t>
  </si>
  <si>
    <t>15,00</t>
  </si>
  <si>
    <t>21,00</t>
  </si>
  <si>
    <t>3</t>
  </si>
  <si>
    <t>2</t>
  </si>
  <si>
    <t>SO 002</t>
  </si>
  <si>
    <t>Všeobecná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</si>
  <si>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</si>
  <si>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</si>
  <si>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</si>
  <si>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</si>
  <si>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</si>
  <si>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</si>
  <si>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</si>
  <si>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</si>
  <si>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</si>
  <si>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</si>
  <si>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</si>
  <si>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</si>
  <si>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</si>
  <si>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</si>
  <si>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</si>
  <si>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</si>
  <si>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</si>
  <si>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</si>
  <si>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</si>
  <si>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</si>
  <si>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02780</t>
  </si>
  <si>
    <t/>
  </si>
  <si>
    <t>POMOC PRÁCE ZŘÍZ NEBO ZAJIŠŤ ZEMNÍKY A SKLÁDKY</t>
  </si>
  <si>
    <t>KPL</t>
  </si>
  <si>
    <t>PP</t>
  </si>
  <si>
    <t>zajištění prostoru a zřízení zemníku</t>
  </si>
  <si>
    <t>VV</t>
  </si>
  <si>
    <t>TS</t>
  </si>
  <si>
    <t>zahrnuje veškeré náklady spojené s objednatelem požadovanými zařízeními (nezahrnuje poplatky za získanou nebo uloženou zeminu)</t>
  </si>
  <si>
    <t>02811</t>
  </si>
  <si>
    <t>PRŮZKUMNÉ PRÁCE GEOTECHNICKÉ NA POVRCHU</t>
  </si>
  <si>
    <t>Přebírka základové spáry geotechnikem + posudek zeminy/podkladních nestmelených vrstev vozovky pro zpětné využití</t>
  </si>
  <si>
    <t>zahrnuje veškeré náklady spojené s objednatelem požadovanými pracemi</t>
  </si>
  <si>
    <t>02910</t>
  </si>
  <si>
    <t>a</t>
  </si>
  <si>
    <t>OSTATNÍ POŽADAVKY - ZEMĚMĚŘIČSKÁ MĚŘENÍ</t>
  </si>
  <si>
    <t>vytyčení nově budovaných konstrukcí během stavby</t>
  </si>
  <si>
    <t>zahrnuje veškeré náklady spojené s objednatelem požadovanými pracemi,   
- pro stanovení orientační investorské ceny určete jednotkovou cenu jako 1% odhadované ceny stavby</t>
  </si>
  <si>
    <t>b</t>
  </si>
  <si>
    <t>vytyčení stavby vč. záborů a obvodu staveniště</t>
  </si>
  <si>
    <t>c</t>
  </si>
  <si>
    <t>geodetické zaměření skutečného stavu po provedení stavby na podkladu katastrální mapy</t>
  </si>
  <si>
    <t>02940</t>
  </si>
  <si>
    <t>OSTATNÍ POŽADAVKY - VYPRACOVÁNÍ DOKUMENTACE</t>
  </si>
  <si>
    <t>aktualizace HAP a POP vč. projednání a schválení u příslušných úřadů</t>
  </si>
  <si>
    <t>7</t>
  </si>
  <si>
    <t>029412</t>
  </si>
  <si>
    <t>OSTATNÍ POŽADAVKY - VYPRACOVÁNÍ MOSTNÍHO LISTU</t>
  </si>
  <si>
    <t>KUS</t>
  </si>
  <si>
    <t>vypracování ML vč. tisku a vložení do BMS (dle ČSN 73 6220, 736221 a 736222)</t>
  </si>
  <si>
    <t>8</t>
  </si>
  <si>
    <t>02943</t>
  </si>
  <si>
    <t>OSTATNÍ POŽADAVKY - VYPRACOVÁNÍ RDS</t>
  </si>
  <si>
    <t>Vypracování RDS vč. podkladu pro VTD SO201 vč. tisku</t>
  </si>
  <si>
    <t>02944</t>
  </si>
  <si>
    <t>OSTAT POŽADAVKY - DOKUMENTACE SKUTEČ PROVEDENÍ V DIGIT FORMĚ</t>
  </si>
  <si>
    <t>Vypracování DSPS vč. tisku</t>
  </si>
  <si>
    <t>029531</t>
  </si>
  <si>
    <t>OSTATNÍ POŽADAVKY - HLAVNÍ MOSTNÍ PROHLÍDKA</t>
  </si>
  <si>
    <t>první hlavní prohlídka mostu se zápisem do BMS vč. tisku (dle ČSN 73 6220, 736221 a 736222), vč. projednání, odsouhlasení a tisku</t>
  </si>
  <si>
    <t>položka zahrnuje :  
- úkony dle ČSN 73 6221  
- provedení hlavní mostní prohlídky oprávněnou fyzickou nebo právnickou osobou  
- vyhotovení záznamu (protokolu), který jednoznačně definuje stav mostu</t>
  </si>
  <si>
    <t>11</t>
  </si>
  <si>
    <t>02960</t>
  </si>
  <si>
    <t>OSTATNÍ POŽADAVKY - ODBORNÝ DOZOR BOZP</t>
  </si>
  <si>
    <t>veškerá nutná opatření dle plánu BOZP</t>
  </si>
  <si>
    <t>zahrnuje veškeré náklady spojené s objednatelem požadovaným dozorem</t>
  </si>
  <si>
    <t>12</t>
  </si>
  <si>
    <t>02990</t>
  </si>
  <si>
    <t>OSTATNÍ POŽADAVKY - INFORMAČNÍ TABULE</t>
  </si>
  <si>
    <t>Zhotovení, osazení po dobu stavby a odstranění informační tabule s označením stavby dle stavebního zákona. Velikost tabule 2,5 x1,75 m, dle předspisu kraje Vysočina, ČERPÁNO SE SOUHLASEM INVESTORA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</si>
  <si>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</si>
  <si>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</si>
  <si>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03100</t>
  </si>
  <si>
    <t>ZAŘÍZENÍ STAVENIŠTĚ - ZŘÍZENÍ, PROVOZ, DEMONTÁŽ</t>
  </si>
  <si>
    <t>vč. zajištění azřízení staveniště a místa pro mezideponii</t>
  </si>
  <si>
    <t>zahrnuje objednatelem povolené náklady na pořízení (event. pronájem), provozování, udržování a likvidaci zhotovitelova zařízení</t>
  </si>
  <si>
    <t>SO 182</t>
  </si>
  <si>
    <t>DIO</t>
  </si>
  <si>
    <t>015130</t>
  </si>
  <si>
    <t>POPLATKY ZA LIKVIDACI ODPADŮ NEKONTAMINOVANÝCH - 17 03 02  VYBOURANÝ ASFALTOVÝ BETON BEZ DEHTU</t>
  </si>
  <si>
    <t>T</t>
  </si>
  <si>
    <t>ČERPÁNO SE SOUHLASEM INVESTORA</t>
  </si>
  <si>
    <t>kamenivo s asfaltem (pol. 11313): 10,2*2,2=22,440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</si>
  <si>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</si>
  <si>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015330</t>
  </si>
  <si>
    <t>POPLATKY ZA LIKVIDACI ODPADŮ NEKONTAMINOVANÝCH - 17 05 04  KAMENNÁ SUŤ</t>
  </si>
  <si>
    <t>podkladní vrstvy ze ŠD (pol. 11332): 42,5*2=85,000 [A]</t>
  </si>
  <si>
    <t>02720</t>
  </si>
  <si>
    <t>POMOC PRÁCE ZŘÍZ NEBO ZAJIŠŤ REGULACI A OCHRANU DOPRAVY</t>
  </si>
  <si>
    <t>projednání DIO s dotčenými orgány, zajištění vydání stanovení přechodné úpravy</t>
  </si>
  <si>
    <t>zahrnuje veškeré náklady spojené s objednatelem požadovanými zařízeními</t>
  </si>
  <si>
    <t>Zemní práce</t>
  </si>
  <si>
    <t>11313</t>
  </si>
  <si>
    <t>ODSTRANĚNÍ KRYTU ZPEVNĚNÝCH PLOCH S ASFALTOVÝM POJIVEM</t>
  </si>
  <si>
    <t>M3</t>
  </si>
  <si>
    <t>výhybny, vrstva z recyklovaného materiálu tl. 60 mm, vč. odvozu dle dispozic zhotovitele, ČERPÁNO SE SOUHLASEM INVESTORA</t>
  </si>
  <si>
    <t>0,06*170=10,200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</si>
  <si>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</si>
  <si>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</si>
  <si>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</si>
  <si>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podkl. vrstvy vozovky, vč. odvozu dle dispozic zhotovitele, ČERPÁNO SE SOUHLASEM INVESTORA</t>
  </si>
  <si>
    <t>vozovka ze ŠD (pol 56333): 0,25*170=42,500 [A]</t>
  </si>
  <si>
    <t>11372</t>
  </si>
  <si>
    <t>FRÉZOVÁNÍ ZPEVNĚNÝCH PLOCH ASFALTOVÝCH</t>
  </si>
  <si>
    <t>odfrézování výhybny v tloušťce 60 mm, vč. odvozu an skládku KSÚSV Pelhřimov, ČERPÁNO SE SOUHLASEM INVESTORA</t>
  </si>
  <si>
    <t>Komunikace</t>
  </si>
  <si>
    <t>56335</t>
  </si>
  <si>
    <t>VOZOVKOVÉ VRSTVY ZE ŠTĚRKODRTI TL. DO 250MM</t>
  </si>
  <si>
    <t>M2</t>
  </si>
  <si>
    <t>výhybna ze štěrkodrti</t>
  </si>
  <si>
    <t>plochy odměřené z AutoCadu: 60+110=170,000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</si>
  <si>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</si>
  <si>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56362</t>
  </si>
  <si>
    <t>VOZOVKOVÉ VRSTVY Z RECYKLOVANÉHO MATERIÁLU TL DO 100MM</t>
  </si>
  <si>
    <t>výhybna, vrstva z recyklovaného materiálu tl. 60 mm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</si>
  <si>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</si>
  <si>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572121</t>
  </si>
  <si>
    <t>INFILTRAČNÍ POSTŘIK ASFALTOVÝ DO 1,0KG/M2</t>
  </si>
  <si>
    <t>na vrstvě ŠDB 0,8kg/m2 vč. podrcení drobným kamenivem v množství do 3 kg/m2 nebo nástřik vápenným hydrátem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</si>
  <si>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</si>
  <si>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572214</t>
  </si>
  <si>
    <t>SPOJOVACÍ POSTŘIK Z MODIFIK EMULZE DO 0,5KG/M2</t>
  </si>
  <si>
    <t>0,35 kg/m2 pod ACO16</t>
  </si>
  <si>
    <t>574A55</t>
  </si>
  <si>
    <t>ASFALTOVÝ BETON PRO OBRUSNÉ VRSTVY ACO 16 TL. 60MM</t>
  </si>
  <si>
    <t>výhybna - obrusná vrstva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</si>
  <si>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</si>
  <si>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Přidružená stavební výroba</t>
  </si>
  <si>
    <t>711509</t>
  </si>
  <si>
    <t>OCHRANA IZOLACE NA POVRCHU TEXTILIÍ</t>
  </si>
  <si>
    <t>separační geotextílie pod výhybnami</t>
  </si>
  <si>
    <t>dle pol. 56335: 170=170,000 [A]</t>
  </si>
  <si>
    <t>položka zahrnuje: 
- dodání  předepsaného ochranného materiálu 
- zřízení ochrany izolace</t>
  </si>
  <si>
    <t>SO 201</t>
  </si>
  <si>
    <t>Most ev.č. 11255-2</t>
  </si>
  <si>
    <t>015111</t>
  </si>
  <si>
    <t>POPLATKY ZA LIKVIDACI ODPADŮ NEKONTAMINOVANÝCH - 17 05 04  VYTĚŽENÉ ZEMINY A HORNINY -  I. TŘÍDA TĚŽITELNOSTI</t>
  </si>
  <si>
    <t>Nevhodná zemina z výkopů. Na základě rozboru je možné zeminu vhodnou, případně upravenou podmínečně vhodnou, z výkopů se souhlasem investora zpětně využít.</t>
  </si>
  <si>
    <t>zemní hrázky (pol. 12273): 3,2*1,6=5,120 [A] 
podkl nestmel. vrstvy vozovky (pol. 11332): 37,5*1,6=60,000 [B] 
přebytečná zemina z výkopů (pol. 12573b): 292,466*1,6=467,946 [C] 
Celkem: A+B+C=533,066 [D]</t>
  </si>
  <si>
    <t>zemina v případě výměny podloží (pol. 13173), ČERPÁNO SE SOUHLASEM INVESTORA</t>
  </si>
  <si>
    <t>55,68*1,6=89,088 [A]</t>
  </si>
  <si>
    <t>podkaldní vrstvy (pol. 11333): 32,85*2,2=72,270 [B]</t>
  </si>
  <si>
    <t>015140</t>
  </si>
  <si>
    <t>POPLATKY ZA LIKVIDACI ODPADŮ NEKONTAMINOVANÝCH - 17 01 01  BETON Z DEMOLIC OBJEKTŮ, ZÁKLADŮ TV</t>
  </si>
  <si>
    <t>Železobeton, beton, kámen.</t>
  </si>
  <si>
    <t>kce ze kamene (pol. 96613): 40,46*2,4=97,104 [A] 
kce ze železobetonu (pol. 96616): 9,198*2,5=22,995 [B] 
Celkem: A+B=120,099 [C]</t>
  </si>
  <si>
    <t>podkl. vrstvy vozovky, vč. odvozu dle dispozic zhotovitele</t>
  </si>
  <si>
    <t>0,15*250=37,500 [A]</t>
  </si>
  <si>
    <t>11333</t>
  </si>
  <si>
    <t>ODSTRANĚNÍ PODKLADU ZPEVNĚNÝCH PLOCH S ASFALT POJIVEM</t>
  </si>
  <si>
    <t>podkl. vrstvy vozovky prolité asfaltem, vč. odvozu dle dispozic zhotovitele</t>
  </si>
  <si>
    <t>0,15*219=32,850 [A]</t>
  </si>
  <si>
    <t>frézování celého úseku v tloušťce cca 50 mm vč. odvozu na úsek s recyklací silnice</t>
  </si>
  <si>
    <t>0,05*200=10,000 [A]</t>
  </si>
  <si>
    <t>frézování celého úseku v tloušťce cca 100 mm vč. odvozu na skládku KSÚSV Pelhřimov (část frézingu se použije na zpevnění krajnic)</t>
  </si>
  <si>
    <t>0,1*200=20,000 [A]</t>
  </si>
  <si>
    <t>11511</t>
  </si>
  <si>
    <t>ČERPÁNÍ VODY DO 500 L/MIN</t>
  </si>
  <si>
    <t>HOD</t>
  </si>
  <si>
    <t>čerpání vody nad rámec stavebních prací, ČERPÁNO SE SOUHLASEM INVESTORA</t>
  </si>
  <si>
    <t>14*12=168,000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</si>
  <si>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</si>
  <si>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</si>
  <si>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</si>
  <si>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M</t>
  </si>
  <si>
    <t>provizorní zatrubnění toku DN500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</si>
  <si>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</si>
  <si>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</si>
  <si>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</si>
  <si>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sejmutí ornice v místě  teréních úprav okolo nového mostuv tl. 0,2 m, vč. odvozu a uložení na meziskládku</t>
  </si>
  <si>
    <t>(130+130)*0,2=52,000 [A]</t>
  </si>
  <si>
    <t>položka zahrnuje sejmutí ornice bez ohledu na tloušťku vrstvy a její vodorovnou dopravu 
nezahrnuje uložení na trvalou skládku</t>
  </si>
  <si>
    <t>12273</t>
  </si>
  <si>
    <t>ODKOPÁVKY A PROKOPÁVKY OBECNÉ TŘ. I</t>
  </si>
  <si>
    <t>odstranění zemní hrázky, vč. odvozu dle dispozic zhotovitele</t>
  </si>
  <si>
    <t>dle pol. 17750: 3,2=3,200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</si>
  <si>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</si>
  <si>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</t>
  </si>
  <si>
    <t>VYKOPÁVKY ZE ZEMNÍKŮ A SKLÁDEK TŘ. I</t>
  </si>
  <si>
    <t>výkopy ornice z mezideponie</t>
  </si>
  <si>
    <t>ornice (dle pol. 12110): 52=52,000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</si>
  <si>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</si>
  <si>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14</t>
  </si>
  <si>
    <t>odvoz přebytečné zeminy z meziskládky k likvidaci, vč. odvozu dle dispozic zhotovitele</t>
  </si>
  <si>
    <t>rozdíl pol. 131731 - 125731: 378,066-85,6=292,466 [A]</t>
  </si>
  <si>
    <t>15</t>
  </si>
  <si>
    <t>125731</t>
  </si>
  <si>
    <t>VYKOPÁVKY ZE ZEMNÍKŮ A SKLÁDEK TŘ. I, ODVOZ DO 1KM</t>
  </si>
  <si>
    <t>dovoz z meziskládky pro zásyp</t>
  </si>
  <si>
    <t>dle pol. 17310: 33,5=33,500 [A] 
dle pol. 17411: 52,1=52,100 [B] 
Celkem: A+B=85,600 [C]</t>
  </si>
  <si>
    <t>16</t>
  </si>
  <si>
    <t>12843</t>
  </si>
  <si>
    <t>PŘEDRCENÍ VÝKOPKU TŘ. II</t>
  </si>
  <si>
    <t>předrcení části frézingu na zpevnění krajnic, ČERPÁNO SE SOUHLASEM INVESTORA</t>
  </si>
  <si>
    <t>dle pol. 56962: 72,25*0,1=7,225 [A]</t>
  </si>
  <si>
    <t>položka nezahrnuje žádnou manipulaci s výkopkem (nakládání, doprava)</t>
  </si>
  <si>
    <t>17</t>
  </si>
  <si>
    <t>13173</t>
  </si>
  <si>
    <t>HLOUBENÍ JAM ZAPAŽ I NEPAŽ TŘ. I</t>
  </si>
  <si>
    <t>Výkop v případě výměny podloží tl. 0.3 m, vč. odvozu dle dispozic zhotovitele, ČERPÁNO SE SOUHALSEM INVESTORA</t>
  </si>
  <si>
    <t>vozovka: 0,3*(5+7,5)*8=30,000 [A] 
tubosider + zeď: 0,3*4*15,6+0,3*23,2=25,680 [B] 
Celkem: A+B=55,680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</si>
  <si>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</si>
  <si>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</t>
  </si>
  <si>
    <t>131731</t>
  </si>
  <si>
    <t>HLOUBENÍ JAM ZAPAŽ I NEPAŽ TŘ. I, ODVOZ DO 1KM</t>
  </si>
  <si>
    <t>výkopy pro demolici vč. odvozu na meziskládku</t>
  </si>
  <si>
    <t>v místě tubosideru: 23,4*9,7=226,980 [A] 
odečet bourání: -42,7=-42,700 [B] 
odečet mostního otvoru:  -2,5*7,9=-19,750 [C] 
v místě zdi: 33,63*6,2=208,506 [D] 
prahy: 2*0.4*0.6*4.5+1*0.7*4.1=5,030 [E] 
Celkem: A+B+C+D+E=378,066 [F]</t>
  </si>
  <si>
    <t>19</t>
  </si>
  <si>
    <t>17310</t>
  </si>
  <si>
    <t>ZEMNÍ KRAJNICE A DOSYPÁVKY SE ZHUTNĚNÍM</t>
  </si>
  <si>
    <t>dosypání svahu terénu</t>
  </si>
  <si>
    <t>vtok: 0,7*20=14,000 [A] 
výtok: 1,5*13=19,500 [B] 
Celkem: A+B=33,500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</si>
  <si>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</si>
  <si>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</si>
  <si>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17411</t>
  </si>
  <si>
    <t>ZÁSYP JAM A RÝH ZEMINOU SE ZHUTNĚNÍM</t>
  </si>
  <si>
    <t>zásypy se zhut. zeminou vykopanou při výkopech</t>
  </si>
  <si>
    <t>okolo základu: 0,5*32,2=16,100 [A] 
v líci zdi: 4,5*8=36,000 [B] 
Celkem: A+B=52,100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</si>
  <si>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</si>
  <si>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</t>
  </si>
  <si>
    <t>17481</t>
  </si>
  <si>
    <t>ZÁSYP JAM A RÝH Z NAKUPOVANÝCH MATERIÁLŮ</t>
  </si>
  <si>
    <t>zásyp nakupovanou zeminou</t>
  </si>
  <si>
    <t>okolo tubodieru: 6,2*12,75=79,050 [A] 
ŽB zeď: 25,2*4,7=118,440 [B] 
Celkem: A+B=197,490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</si>
  <si>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</si>
  <si>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</si>
  <si>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případná výměna podlož vozovky, ČERPÁNO SE SOUHLASEM INVESTORA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</si>
  <si>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</si>
  <si>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</t>
  </si>
  <si>
    <t>17561</t>
  </si>
  <si>
    <t>OBSYP POTRUBÍ A OBJEKTŮ Z HORNIN KAMENITÝCH</t>
  </si>
  <si>
    <t>obsyp rub. drenáže z štěrkodrtí fr. 16/32 mm</t>
  </si>
  <si>
    <t>9*0,3*0,3=0,810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</si>
  <si>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</si>
  <si>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24</t>
  </si>
  <si>
    <t>17581</t>
  </si>
  <si>
    <t>OBSYP POTRUBÍ A OBJEKTŮ Z NAKUPOVANÝCH MATERIÁLŮ</t>
  </si>
  <si>
    <t>ochranný obsyp NK ze ŠP fr. 0/8 mm</t>
  </si>
  <si>
    <t>4,62*0,2*13,27=12,261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</si>
  <si>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</si>
  <si>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25</t>
  </si>
  <si>
    <t>podsyp ze ŠP fr. 0/8 mm</t>
  </si>
  <si>
    <t>4*0,65*13,27=34,502 [A]</t>
  </si>
  <si>
    <t>26</t>
  </si>
  <si>
    <t>podsyp ze ŠP fr. 0/22 mm</t>
  </si>
  <si>
    <t>4*0,3*13,48=16,176 [A]</t>
  </si>
  <si>
    <t>27</t>
  </si>
  <si>
    <t>17750</t>
  </si>
  <si>
    <t>ZEMNÍ HRÁZKY ZE ZEMIN NEPROPUSTNÝCH</t>
  </si>
  <si>
    <t>zemní hrázka v místě zatrubnění toku</t>
  </si>
  <si>
    <t>2*0,8*2=3,200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</si>
  <si>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</si>
  <si>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28</t>
  </si>
  <si>
    <t>18120</t>
  </si>
  <si>
    <t>ÚPRAVA PLÁNĚ SE ZHUTNĚNÍM V HORNINĚ TŘ. II</t>
  </si>
  <si>
    <t>úprava povrchu pláně, vyspádování pod 1. vstvou ŠD (pol. 53333a)</t>
  </si>
  <si>
    <t>položka zahrnuje úpravu pláně včetně vyrovnání výškových rozdílů. Míru zhutnění určuje projekt.</t>
  </si>
  <si>
    <t>29</t>
  </si>
  <si>
    <t>18233</t>
  </si>
  <si>
    <t>ROZPROSTŘENÍ ORNICE V ROVINĚ V TL DO 0,20M</t>
  </si>
  <si>
    <t>zpětné ohumusování a úprava pozemků (uvedení do původního stavu), vč. dovozu z meziskládky</t>
  </si>
  <si>
    <t>dle pol. 12110: 260=260,000 [A]</t>
  </si>
  <si>
    <t>položka zahrnuje: 
nutné přemístění ornice z dočasných skládek vzdálených do 50m 
rozprostření ornice v předepsané tloušťce v rovině a ve svahu do 1:5</t>
  </si>
  <si>
    <t>30</t>
  </si>
  <si>
    <t>18241</t>
  </si>
  <si>
    <t>ZALOŽENÍ TRÁVNÍKU RUČNÍM VÝSEVEM</t>
  </si>
  <si>
    <t>vč. 2x ošetřování</t>
  </si>
  <si>
    <t>Zahrnuje dodání předepsané travní směsi, její výsev na ornici, zalévání, první pokosení, to vše bez ohledu na sklon terénu</t>
  </si>
  <si>
    <t>Základy</t>
  </si>
  <si>
    <t>31</t>
  </si>
  <si>
    <t>21203</t>
  </si>
  <si>
    <t>TRATIVODY KOMPLET Z TRUB NEKOV DN DO 150MM</t>
  </si>
  <si>
    <t>drenáž DN 150mm (vrcholový tlak SN8), vč. geotextílie okolo trubky</t>
  </si>
  <si>
    <t>2*4,5=9,000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</si>
  <si>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</si>
  <si>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32</t>
  </si>
  <si>
    <t>272325</t>
  </si>
  <si>
    <t>ZÁKLADY ZE ŽELEZOBETONU DO C30/37</t>
  </si>
  <si>
    <t>základy z betonu C30/37 vč. bednění, izolačních nátěrů (1xNp + 2xNa)</t>
  </si>
  <si>
    <t>0,5*2,8*12,5=17,500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</si>
  <si>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</si>
  <si>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33</t>
  </si>
  <si>
    <t>272365</t>
  </si>
  <si>
    <t>VÝZTUŽ ZÁKLADŮ Z OCELI 10505, B500B</t>
  </si>
  <si>
    <t>parametrická spotřeba 160 kg/m3</t>
  </si>
  <si>
    <t>0,16*17,5=2,800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</si>
  <si>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</si>
  <si>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</si>
  <si>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34</t>
  </si>
  <si>
    <t>317325</t>
  </si>
  <si>
    <t>ŘÍMSY ZE ŽELEZOBETONU DO C30/37</t>
  </si>
  <si>
    <t>římsa z betonu C30/37 včetně bednění a sršťovacích spar</t>
  </si>
  <si>
    <t>12,5*0,285=3,563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</si>
  <si>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</si>
  <si>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35</t>
  </si>
  <si>
    <t>317365</t>
  </si>
  <si>
    <t>VÝZTUŽ ŘÍMS Z OCELI 10505, B500B</t>
  </si>
  <si>
    <t>výztuž římsy, parametrická spotřeba 140 kg/m3</t>
  </si>
  <si>
    <t>0,14*3,563=0,499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</si>
  <si>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</si>
  <si>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36</t>
  </si>
  <si>
    <t>327325</t>
  </si>
  <si>
    <t>ZDI OPĚRNÉ, ZÁRUBNÍ, NÁBŘEŽNÍ ZE ŽELEZOVÉHO BETONU DO C30/37</t>
  </si>
  <si>
    <t>čela propustku z betonu C30/37 vč. izolačních nátěrů (1xNp + 2xNa)</t>
  </si>
  <si>
    <t>čelo: 0,5*12,5*2,75=17,188 [A] 
odečtení otvoru propustku: -0,5*4,2=-2,100 [B] 
Celkem: A+B=15,088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</si>
  <si>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</si>
  <si>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37</t>
  </si>
  <si>
    <t>32736</t>
  </si>
  <si>
    <t>VÝZTUŽ ZDÍ OPĚR, ZÁRUB, NÁBŘEŽ Z OCELI</t>
  </si>
  <si>
    <t>výztuž čel, parametrická spotřeba 140 kg/m3</t>
  </si>
  <si>
    <t>0,14*15,088=2,112 [A]</t>
  </si>
  <si>
    <t>Vodorovné konstrukce</t>
  </si>
  <si>
    <t>38</t>
  </si>
  <si>
    <t>429172</t>
  </si>
  <si>
    <t>MOSTNÍ KONSTRUKCE PŘESÝPANÉ Z VLNITÝCH PLECHŮ, OBVOD 6M-8M</t>
  </si>
  <si>
    <t>NK tubosider vč. montáže a PKO (vrstva žárového zinku tl. 42 µm nanášená ponorem + polyetylenová folie tl. 250 µm nalaminovaná oboustranně životnost trouby &gt; 100 let)</t>
  </si>
  <si>
    <t>Položka zahrnuje dodání, montáž, osazení konstrukce z vlnitého plechu bez ohledu na tvar a na typ vlny, předepsanou protikorozní ochranu, spojovací materiál, mimostaveništní a vnitrostaveništní dopravu 
nezahrnuje zemní práce, podkladní konstrukce a izolaci</t>
  </si>
  <si>
    <t>39</t>
  </si>
  <si>
    <t>431125</t>
  </si>
  <si>
    <t>SCHODIŠŤ KONSTR Z DÍLCŮ ŽELEZOBETON DO C30/37 (B37)</t>
  </si>
  <si>
    <t>revizní schodiště</t>
  </si>
  <si>
    <t>8*0,75*0,5*0,18=0,540 [A]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</si>
  <si>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</si>
  <si>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40</t>
  </si>
  <si>
    <t>451312</t>
  </si>
  <si>
    <t>PODKLADNÍ A VÝPLŇOVÉ VRSTVY Z PROSTÉHO BETONU C12/15</t>
  </si>
  <si>
    <t>podkladní beton</t>
  </si>
  <si>
    <t>úhlová zeď: 0,15*12,9*3,2=6,192 [A] 
rubová drenáž: 0,3*0,5*9=1,350 [B] 
revizní schodiště: 0,75*0,5*0,15*8=0,450 [C] 
Celkem: A+B+C=7,992 [D]</t>
  </si>
  <si>
    <t>41</t>
  </si>
  <si>
    <t>461314</t>
  </si>
  <si>
    <t>PATKY Z PROSTÉHO BETONU C25/30</t>
  </si>
  <si>
    <t>patky pro sloupky zábradlí</t>
  </si>
  <si>
    <t>8*0,3*0,3*0,5=0,360 [A]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</si>
  <si>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</t>
  </si>
  <si>
    <t>42</t>
  </si>
  <si>
    <t>46321</t>
  </si>
  <si>
    <t>ROVNANINA Z LOMOVÉHO KAMENE</t>
  </si>
  <si>
    <t>na vtoku kameny o hm. min. 200 kg a vel. min. 300 mm</t>
  </si>
  <si>
    <t>2*0,5*3,5*2=7,000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</si>
  <si>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</si>
  <si>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43</t>
  </si>
  <si>
    <t>465512</t>
  </si>
  <si>
    <t>DLAŽBY Z LOMOVÉHO KAMENE NA MC</t>
  </si>
  <si>
    <t>zpevnění z lom. kam. tl. 200 mm, beton tl. 150 mm vč. spárování proti CHRL pod mostem</t>
  </si>
  <si>
    <t>vtok: 0,35*(1,1*8,15+1*7)=5,588 [A] 
výtok: 0,35*(1,4*(10,5+1,67+9,33)+1,6+1,2*7,35)=14,182 [B] 
před/za římsou: 0,35*(2,2+1)=1,120 [C] 
pod mostem: 0,3*2,2*15,6=10,296 [D] 
Celkem: A+B+C+D=31,186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</si>
  <si>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</si>
  <si>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44</t>
  </si>
  <si>
    <t>467314</t>
  </si>
  <si>
    <t>STUPNĚ A PRAHY VODNÍCH KORYT Z PROSTÉHO BETONU C25/30</t>
  </si>
  <si>
    <t>betonový patní práh</t>
  </si>
  <si>
    <t>na vtoku tubosideru: 0,7*1*4,1=2,870 [A] 
na vtoku/výtoku: 0,4*0,8*4,5*2=2,880 [B] 
Celkem: A+B=5,750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</si>
  <si>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</si>
  <si>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45</t>
  </si>
  <si>
    <t>56333</t>
  </si>
  <si>
    <t>VOZOVKOVÉ VRSTVY ZE ŠTĚRKODRTI TL. DO 150MM</t>
  </si>
  <si>
    <t>vrstva ŠDA</t>
  </si>
  <si>
    <t>1. vrstva:  194+1*(29,5+6,2+12,3)=242,000 [A]</t>
  </si>
  <si>
    <t>46</t>
  </si>
  <si>
    <t>2. vrstva: 199,8+0,2*(30+6,7+12,8)=209,700 [A]</t>
  </si>
  <si>
    <t>47</t>
  </si>
  <si>
    <t>56962</t>
  </si>
  <si>
    <t>ZPEVNĚNÍ KRAJNIC Z RECYKLOVANÉHO MATERIÁLU TL DO 100MM</t>
  </si>
  <si>
    <t>zpevnění krajnice</t>
  </si>
  <si>
    <t>vlevo: 0,75*35=26,250 [A] 
vpravo: 1*23*2=46,000 [B] 
Celkem: A+B=72,250 [C]</t>
  </si>
  <si>
    <t>48</t>
  </si>
  <si>
    <t>vč. podrcení drobným kamenivem v množství do 3 kg/m2 nebo nástřik vápenným hydrátem</t>
  </si>
  <si>
    <t>na 2. vrstvě ŠdA: 209,7=209,700 [A]</t>
  </si>
  <si>
    <t>49</t>
  </si>
  <si>
    <t>572213</t>
  </si>
  <si>
    <t>SPOJOVACÍ POSTŘIK Z EMULZE DO 0,5KG/M2</t>
  </si>
  <si>
    <t>0,35 kg/m2</t>
  </si>
  <si>
    <t>na podkladní vrstvě: 210,8=210,800 [A] 
na ložné vrstvě: 214,225=214,225 [B] 
Celkem: A+B=425,025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</si>
  <si>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</si>
  <si>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50</t>
  </si>
  <si>
    <t>574A34</t>
  </si>
  <si>
    <t>ASFALTOVÝ BETON PRO OBRUSNÉ VRSTVY ACO 11+, 11S TL. 40MM</t>
  </si>
  <si>
    <t>obrusná vrstva ACO11+ (plocha odměřena z CAD)</t>
  </si>
  <si>
    <t>51</t>
  </si>
  <si>
    <t>574C56</t>
  </si>
  <si>
    <t>ASFALTOVÝ BETON PRO LOŽNÍ VRSTVY ACL 16+, 16S TL. 60MM</t>
  </si>
  <si>
    <t>ložná vrstva ACL 16+ tl. 60 mm</t>
  </si>
  <si>
    <t>211,6+0,05*(31+7,7+13,8)=214,225 [A]</t>
  </si>
  <si>
    <t>52</t>
  </si>
  <si>
    <t>574E46</t>
  </si>
  <si>
    <t>ASFALTOVÝ BETON PRO PODKLADNÍ VRSTVY ACP 16+, 16S TL. 50MM</t>
  </si>
  <si>
    <t>podkladní vrstva mimo most (plocha odměřena z CAD)</t>
  </si>
  <si>
    <t>205,7+0,1*(30,5+7,2+13,3)=210,800 [A]</t>
  </si>
  <si>
    <t>53</t>
  </si>
  <si>
    <t>711112</t>
  </si>
  <si>
    <t>IZOLACE BĚŽNÝCH KONSTRUKCÍ PROTI ZEMNÍ VLHKOSTI ASFALTOVÝMI PÁSY</t>
  </si>
  <si>
    <t>izolace pracovní spáry základ/dřík a izolace prostupů rubové drenáže</t>
  </si>
  <si>
    <t>2*0,4*13+0,5*0,5*2=10,900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</si>
  <si>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</si>
  <si>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54</t>
  </si>
  <si>
    <t>ochrana izolace, vykázáno bez přesahů, 1x300 g/m2</t>
  </si>
  <si>
    <t>rub: 5,3*13,5=71,550 [A] 
líc: 1*12,5=12,500 [B] 
Celkem: A+B=84,050 [C]</t>
  </si>
  <si>
    <t>položka zahrnuje:  
- dodání  předepsaného ochranného materiálu  
- zřízení ochrany izolace</t>
  </si>
  <si>
    <t>55</t>
  </si>
  <si>
    <t>78382</t>
  </si>
  <si>
    <t>NÁTĚRY BETON KONSTR TYP S2 (OS-B)</t>
  </si>
  <si>
    <t>horní povrch římsy</t>
  </si>
  <si>
    <t>0,5*12,5=6,250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</si>
  <si>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</si>
  <si>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56</t>
  </si>
  <si>
    <t>78383</t>
  </si>
  <si>
    <t>NÁTĚRY BETON KONSTR TYP S4 (OS-C)</t>
  </si>
  <si>
    <t>nátěr obrub římsy</t>
  </si>
  <si>
    <t>0,3*12,5=3,750 [A]</t>
  </si>
  <si>
    <t>Potrubí</t>
  </si>
  <si>
    <t>57</t>
  </si>
  <si>
    <t>87444</t>
  </si>
  <si>
    <t>POTRUBÍ Z TRUB PLASTOVÝCH ODPADNÍCH DN DO 250MM</t>
  </si>
  <si>
    <t>prostup pro rubovou drenáž</t>
  </si>
  <si>
    <t>2*0,5=1,000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</si>
  <si>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</si>
  <si>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58</t>
  </si>
  <si>
    <t>89536</t>
  </si>
  <si>
    <t>DRENÁŽNÍ VÝUSŤ Z PROST BETONU</t>
  </si>
  <si>
    <t>vyústění rubové drenáže dle VL4 ve svahu</t>
  </si>
  <si>
    <t>položka zahrnuje: 
- dodání  čerstvého  betonu  (betonové  směsi)  požadované  kvality,  jeho  uložení  do požadovaného tvaru, ošetření a ochranu betonu,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povrchu pro položení požadované izolace, povlaků a nátěrů, případně vyspravení, 
- nátěry zabraňující soudržnost betonu a bednění, 
- opatření  povrchů  betonu  izolací  proti zemní vlhkosti v částech, kde přijdou do styku se zeminou nebo kamenivem</t>
  </si>
  <si>
    <t>Ostatní konstrukce a práce</t>
  </si>
  <si>
    <t>59</t>
  </si>
  <si>
    <t>9112A1</t>
  </si>
  <si>
    <t>ZÁBRADLÍ MOSTNÍ S VODOR MADLY - DODÁVKA A MONTÁŽ</t>
  </si>
  <si>
    <t>dvoumadlová zábrana vč. PKO a nátěru dle TKP19b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</si>
  <si>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</si>
  <si>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60</t>
  </si>
  <si>
    <t>9113B1</t>
  </si>
  <si>
    <t>SVODIDLO OCEL SILNIČ JEDNOSTR, ÚROVEŇ ZADRŽ H1 -DODÁVKA A MONTÁŽ</t>
  </si>
  <si>
    <t>svodidlo s úrovní zadržení H1 vč. výškových náběhů</t>
  </si>
  <si>
    <t>24+21=45,000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</si>
  <si>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</si>
  <si>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61</t>
  </si>
  <si>
    <t>9113B3</t>
  </si>
  <si>
    <t>SVODIDLO OCEL SILNIČ JEDNOSTR, ÚROVEŇ ZADRŽ H1 - DEMONTÁŽ S PŘESUNEM</t>
  </si>
  <si>
    <t>demontáž stávajícího svodidla, vč. odvozu na skládku KSÚSV Pelhřimov</t>
  </si>
  <si>
    <t>13+16=29,000 [A]</t>
  </si>
  <si>
    <t>položka zahrnuje: 
- demontáž a odstranění zařízení 
- jeho odvoz na předepsané místo</t>
  </si>
  <si>
    <t>62</t>
  </si>
  <si>
    <t>9117C1</t>
  </si>
  <si>
    <t>SVOD OCEL ZÁBRADEL ÚROVEŇ ZADRŽ H2 - DODÁVKA A MONTÁŽ</t>
  </si>
  <si>
    <t>ocelové zárbadelní svodidlo s úrovní zadržení H2 vč. kotvení, PKO a nátěru dle TKP19b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</si>
  <si>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</si>
  <si>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63</t>
  </si>
  <si>
    <t>91225</t>
  </si>
  <si>
    <t>SMĚROVÉ SLOUPKY KOVOVÉ VČET ODRAZ PÁSKU</t>
  </si>
  <si>
    <t>3x modré směrové sloupky</t>
  </si>
  <si>
    <t>položka zahrnuje:  
- dodání a osazení sloupku včetně nutných zemních prací  
- vnitrostaveništní a mimostaveništní doprava  
- odrazky plastové nebo z retroreflexní fólie</t>
  </si>
  <si>
    <t>64</t>
  </si>
  <si>
    <t>91267</t>
  </si>
  <si>
    <t>ODRAZKY NA SVODIDLA</t>
  </si>
  <si>
    <t>odrazky do svodnice</t>
  </si>
  <si>
    <t>- kompletní dodávka se všemi pomocnými a doplňujícími pracemi a součástmi</t>
  </si>
  <si>
    <t>65</t>
  </si>
  <si>
    <t>91345</t>
  </si>
  <si>
    <t>NIVELAČNÍ ZNAČKY KOVOVÉ</t>
  </si>
  <si>
    <t>odstranění stávající nivelační značky, vč. projednání</t>
  </si>
  <si>
    <t>položka zahrnuje: 
- dodání a osazení nivelační značky včetně nutných zemních prací 
- vnitrostaveništní a mimostaveništní dopravu</t>
  </si>
  <si>
    <t>66</t>
  </si>
  <si>
    <t>osazení nivelačního bodu vč. zaměření dle požadavku ČÚZK, ČERPÁNO SE SOUHLASEM INVESTORA</t>
  </si>
  <si>
    <t>67</t>
  </si>
  <si>
    <t>91355R</t>
  </si>
  <si>
    <t>LETOPOČET VÝSTAVBY</t>
  </si>
  <si>
    <t>GUMOVÁ MATRICE PRO VYZNAČENI LETOPOČTU dle VL4: 2021 MOSTY, 209.01</t>
  </si>
  <si>
    <t>položka zahrnuje štítek s evidenčním číslem mostu, sloupek dopravní značky včetně osazení a nutných zemních prací a zabetonování</t>
  </si>
  <si>
    <t>68</t>
  </si>
  <si>
    <t>914131</t>
  </si>
  <si>
    <t>DOPRAVNÍ ZNAČKY ZÁKLADNÍ VELIKOSTI OCELOVÉ FÓLIE TŘ 2 - DODÁVKA A MONTÁŽ</t>
  </si>
  <si>
    <t>vč. sloupků a patek</t>
  </si>
  <si>
    <t>1+1=2,000 [A]</t>
  </si>
  <si>
    <t>položka zahrnuje: 
- dodávku a montáž značek v požadovaném provedení</t>
  </si>
  <si>
    <t>69</t>
  </si>
  <si>
    <t>914133</t>
  </si>
  <si>
    <t>DOPRAVNÍ ZNAČKY ZÁKLADNÍ VELIKOSTI OCELOVÉ FÓLIE TŘ 2 - DEMONTÁŽ</t>
  </si>
  <si>
    <t>demontáž stávajících DZ vč. odvozu na skládku KSÚSV Pelhřimov</t>
  </si>
  <si>
    <t>4+4=8,000 [A]</t>
  </si>
  <si>
    <t>Položka zahrnuje odstranění, demontáž a odklizení materiálu s odvozem na předepsané místo</t>
  </si>
  <si>
    <t>70</t>
  </si>
  <si>
    <t>915111</t>
  </si>
  <si>
    <t>VODOROVNÉ DOPRAVNÍ ZNAČENÍ BARVOU HLADKÉ - DODÁVKA A POKLÁDKA</t>
  </si>
  <si>
    <t>obnova vodorovného dopravního značení</t>
  </si>
  <si>
    <t>50*0,125*2=12,500 [A]</t>
  </si>
  <si>
    <t>položka zahrnuje: 
- dodání a pokládku nátěrového materiálu (měří se pouze natíraná plocha) 
- předznačení a reflexní úpravu</t>
  </si>
  <si>
    <t>71</t>
  </si>
  <si>
    <t>917223</t>
  </si>
  <si>
    <t>SILNIČNÍ A CHODNÍKOVÉ OBRUBY Z BETONOVÝCH OBRUBNÍKŮ ŠÍŘ 100MM</t>
  </si>
  <si>
    <t>celkem betonové obrubníky 100/250mm, vč. lože</t>
  </si>
  <si>
    <t>vpravo před: 1,3=1,300 [A] 
vpravo za: 1.3+1.1*2.2*2=6,140 [B] 
Celkem: A+B=7,440 [C]</t>
  </si>
  <si>
    <t>Položka zahrnuje: 
dodání a pokládku betonových obrubníků o rozměrech předepsaných zadávací dokumentací 
betonové lože i boční betonovou opěrku.</t>
  </si>
  <si>
    <t>72</t>
  </si>
  <si>
    <t>917224</t>
  </si>
  <si>
    <t>SILNIČNÍ A CHODNÍKOVÉ OBRUBY Z BETONOVÝCH OBRUBNÍKŮ ŠÍŘ 150MM</t>
  </si>
  <si>
    <t>celkem betonové obrubníky 150/200mm, vč. lože</t>
  </si>
  <si>
    <t>vpravo: 2+1=3,000 [A]</t>
  </si>
  <si>
    <t>Položka zahrnuje:  
dodání a pokládku betonových obrubníků o rozměrech předepsaných zadávací dokumentací  
betonové lože i boční betonovou opěrku.</t>
  </si>
  <si>
    <t>73</t>
  </si>
  <si>
    <t>919112</t>
  </si>
  <si>
    <t>ŘEZÁNÍ ASFALTOVÉHO KRYTU VOZOVEK TL DO 100MM</t>
  </si>
  <si>
    <t>napojení na st. stav, ČERPÁNO SE SOUHLASEM INVESTORA</t>
  </si>
  <si>
    <t>5,6+5,9=11,500 [A]</t>
  </si>
  <si>
    <t>položka zahrnuje řezání vozovkové vrstvy v předepsané tloušťce, včetně spotřeby vody</t>
  </si>
  <si>
    <t>74</t>
  </si>
  <si>
    <t>931327</t>
  </si>
  <si>
    <t>TĚSNĚNÍ DILATAČ SPAR ASF ZÁLIVKOU MODIFIK PRŮŘ DO 1000MM2</t>
  </si>
  <si>
    <t>položka zahrnuje dodávku a osazení předepsaného materiálu, očištění ploch spáry před úpravou, očištění okolí spáry po úpravě 
nezahrnuje těsnící profil</t>
  </si>
  <si>
    <t>75</t>
  </si>
  <si>
    <t>96613</t>
  </si>
  <si>
    <t>BOURÁNÍ KONSTRUKCÍ Z KAMENE NA MC</t>
  </si>
  <si>
    <t>částečná demolice stávajícího mostu, vč. odvozu dle dispozic zhotovitele</t>
  </si>
  <si>
    <t>OP1 + OP2: 2*1,1*1,9*8=33,440 [A] 
klenba: 1,3*5,4=7,020 [B] 
Celkem: A+B=40,460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</si>
  <si>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</si>
  <si>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76</t>
  </si>
  <si>
    <t>96616</t>
  </si>
  <si>
    <t>BOURÁNÍ KONSTRUKCÍ ZE ŽELEZOBETONU</t>
  </si>
  <si>
    <t>ŽB nosník: 2*0,28*1*4=2,240 [A] 
levá římsa: 0,6*0,88*6,02=3,179 [B] 
pravá římsa: 0,51*1,3*5,7=3,779 [C] 
Celkem: A+B+C=9,198 [D]</t>
  </si>
  <si>
    <t>77</t>
  </si>
  <si>
    <t>96618</t>
  </si>
  <si>
    <t>BOURÁNÍ KONSTRUKCÍ KOVOVÝCH</t>
  </si>
  <si>
    <t>demontáž ocelových nosníků, vč. očištění od betonu, vč. odvozu na skládku KSÚSV, p. o., CM Pelhřimov a protokolárního předání správci</t>
  </si>
  <si>
    <t>nosník:  4*0,007771*7,85=0,244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</si>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</sst>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002'!I3</f>
      </c>
      <c s="21">
        <f>'SO 002'!O2</f>
      </c>
      <c s="21">
        <f>C10+D10</f>
      </c>
    </row>
    <row r="11" spans="1:5" ht="12.75" customHeight="1">
      <c r="A11" s="20" t="s">
        <v>102</v>
      </c>
      <c s="20" t="s">
        <v>103</v>
      </c>
      <c s="21">
        <f>'SO 182'!I3</f>
      </c>
      <c s="21">
        <f>'SO 182'!O2</f>
      </c>
      <c s="21">
        <f>C11+D11</f>
      </c>
    </row>
    <row r="12" spans="1:5" ht="12.75" customHeight="1">
      <c r="A12" s="20" t="s">
        <v>159</v>
      </c>
      <c s="20" t="s">
        <v>160</v>
      </c>
      <c s="21">
        <f>'SO 201'!I3</f>
      </c>
      <c s="21">
        <f>'SO 201'!O2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2.75">
      <c r="A11" s="37" t="s">
        <v>52</v>
      </c>
      <c r="E11" s="38" t="s">
        <v>47</v>
      </c>
    </row>
    <row r="12" spans="1:5" ht="25.5">
      <c r="A12" t="s">
        <v>53</v>
      </c>
      <c r="E12" s="36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57</v>
      </c>
    </row>
    <row r="15" spans="1:5" ht="12.75">
      <c r="A15" s="37" t="s">
        <v>52</v>
      </c>
      <c r="E15" s="38" t="s">
        <v>47</v>
      </c>
    </row>
    <row r="16" spans="1:5" ht="12.75">
      <c r="A16" t="s">
        <v>53</v>
      </c>
      <c r="E16" s="36" t="s">
        <v>58</v>
      </c>
    </row>
    <row r="17" spans="1:16" ht="12.75">
      <c r="A17" s="25" t="s">
        <v>45</v>
      </c>
      <c s="29" t="s">
        <v>22</v>
      </c>
      <c s="29" t="s">
        <v>59</v>
      </c>
      <c s="25" t="s">
        <v>60</v>
      </c>
      <c s="30" t="s">
        <v>61</v>
      </c>
      <c s="31" t="s">
        <v>49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62</v>
      </c>
    </row>
    <row r="19" spans="1:5" ht="12.75">
      <c r="A19" s="37" t="s">
        <v>52</v>
      </c>
      <c r="E19" s="38" t="s">
        <v>47</v>
      </c>
    </row>
    <row r="20" spans="1:5" ht="38.25">
      <c r="A20" t="s">
        <v>53</v>
      </c>
      <c r="E20" s="36" t="s">
        <v>63</v>
      </c>
    </row>
    <row r="21" spans="1:16" ht="12.75">
      <c r="A21" s="25" t="s">
        <v>45</v>
      </c>
      <c s="29" t="s">
        <v>33</v>
      </c>
      <c s="29" t="s">
        <v>59</v>
      </c>
      <c s="25" t="s">
        <v>64</v>
      </c>
      <c s="30" t="s">
        <v>61</v>
      </c>
      <c s="31" t="s">
        <v>49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65</v>
      </c>
    </row>
    <row r="23" spans="1:5" ht="12.75">
      <c r="A23" s="37" t="s">
        <v>52</v>
      </c>
      <c r="E23" s="38" t="s">
        <v>47</v>
      </c>
    </row>
    <row r="24" spans="1:5" ht="38.25">
      <c r="A24" t="s">
        <v>53</v>
      </c>
      <c r="E24" s="36" t="s">
        <v>63</v>
      </c>
    </row>
    <row r="25" spans="1:16" ht="12.75">
      <c r="A25" s="25" t="s">
        <v>45</v>
      </c>
      <c s="29" t="s">
        <v>35</v>
      </c>
      <c s="29" t="s">
        <v>59</v>
      </c>
      <c s="25" t="s">
        <v>66</v>
      </c>
      <c s="30" t="s">
        <v>61</v>
      </c>
      <c s="31" t="s">
        <v>49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67</v>
      </c>
    </row>
    <row r="27" spans="1:5" ht="12.75">
      <c r="A27" s="37" t="s">
        <v>52</v>
      </c>
      <c r="E27" s="38" t="s">
        <v>47</v>
      </c>
    </row>
    <row r="28" spans="1:5" ht="38.25">
      <c r="A28" t="s">
        <v>53</v>
      </c>
      <c r="E28" s="36" t="s">
        <v>63</v>
      </c>
    </row>
    <row r="29" spans="1:16" ht="12.75">
      <c r="A29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70</v>
      </c>
    </row>
    <row r="31" spans="1:5" ht="12.75">
      <c r="A31" s="37" t="s">
        <v>52</v>
      </c>
      <c r="E31" s="38" t="s">
        <v>47</v>
      </c>
    </row>
    <row r="32" spans="1:5" ht="12.75">
      <c r="A32" t="s">
        <v>53</v>
      </c>
      <c r="E32" s="36" t="s">
        <v>58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74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75</v>
      </c>
    </row>
    <row r="35" spans="1:5" ht="12.75">
      <c r="A35" s="37" t="s">
        <v>52</v>
      </c>
      <c r="E35" s="38" t="s">
        <v>47</v>
      </c>
    </row>
    <row r="36" spans="1:5" ht="12.75">
      <c r="A36" t="s">
        <v>53</v>
      </c>
      <c r="E36" s="36" t="s">
        <v>58</v>
      </c>
    </row>
    <row r="37" spans="1:16" ht="12.75">
      <c r="A37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79</v>
      </c>
    </row>
    <row r="39" spans="1:5" ht="12.75">
      <c r="A39" s="37" t="s">
        <v>52</v>
      </c>
      <c r="E39" s="38" t="s">
        <v>47</v>
      </c>
    </row>
    <row r="40" spans="1:5" ht="12.75">
      <c r="A40" t="s">
        <v>53</v>
      </c>
      <c r="E40" s="36" t="s">
        <v>58</v>
      </c>
    </row>
    <row r="41" spans="1:16" ht="12.75">
      <c r="A41" s="25" t="s">
        <v>45</v>
      </c>
      <c s="29" t="s">
        <v>40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82</v>
      </c>
    </row>
    <row r="43" spans="1:5" ht="12.75">
      <c r="A43" s="37" t="s">
        <v>52</v>
      </c>
      <c r="E43" s="38" t="s">
        <v>47</v>
      </c>
    </row>
    <row r="44" spans="1:5" ht="12.75">
      <c r="A44" t="s">
        <v>53</v>
      </c>
      <c r="E44" s="36" t="s">
        <v>58</v>
      </c>
    </row>
    <row r="45" spans="1:16" ht="12.75">
      <c r="A45" s="25" t="s">
        <v>45</v>
      </c>
      <c s="29" t="s">
        <v>42</v>
      </c>
      <c s="29" t="s">
        <v>83</v>
      </c>
      <c s="25" t="s">
        <v>47</v>
      </c>
      <c s="30" t="s">
        <v>84</v>
      </c>
      <c s="31" t="s">
        <v>74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25.5">
      <c r="A46" s="35" t="s">
        <v>50</v>
      </c>
      <c r="E46" s="36" t="s">
        <v>85</v>
      </c>
    </row>
    <row r="47" spans="1:5" ht="12.75">
      <c r="A47" s="37" t="s">
        <v>52</v>
      </c>
      <c r="E47" s="38" t="s">
        <v>47</v>
      </c>
    </row>
    <row r="48" spans="1:5" ht="51">
      <c r="A48" t="s">
        <v>53</v>
      </c>
      <c r="E48" s="36" t="s">
        <v>86</v>
      </c>
    </row>
    <row r="49" spans="1:16" ht="12.75">
      <c r="A49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90</v>
      </c>
    </row>
    <row r="51" spans="1:5" ht="12.75">
      <c r="A51" s="37" t="s">
        <v>52</v>
      </c>
      <c r="E51" s="38" t="s">
        <v>47</v>
      </c>
    </row>
    <row r="52" spans="1:5" ht="12.75">
      <c r="A52" t="s">
        <v>53</v>
      </c>
      <c r="E52" s="36" t="s">
        <v>91</v>
      </c>
    </row>
    <row r="53" spans="1:16" ht="12.75">
      <c r="A53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49</v>
      </c>
      <c s="32">
        <v>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38.25">
      <c r="A54" s="35" t="s">
        <v>50</v>
      </c>
      <c r="E54" s="36" t="s">
        <v>95</v>
      </c>
    </row>
    <row r="55" spans="1:5" ht="12.75">
      <c r="A55" s="37" t="s">
        <v>52</v>
      </c>
      <c r="E55" s="38" t="s">
        <v>47</v>
      </c>
    </row>
    <row r="56" spans="1:5" ht="89.25">
      <c r="A56" t="s">
        <v>53</v>
      </c>
      <c r="E56" s="36" t="s">
        <v>96</v>
      </c>
    </row>
    <row r="57" spans="1:16" ht="12.75">
      <c r="A57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49</v>
      </c>
      <c s="32">
        <v>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100</v>
      </c>
    </row>
    <row r="59" spans="1:5" ht="12.75">
      <c r="A59" s="37" t="s">
        <v>52</v>
      </c>
      <c r="E59" s="38" t="s">
        <v>47</v>
      </c>
    </row>
    <row r="60" spans="1:5" ht="25.5">
      <c r="A60" t="s">
        <v>53</v>
      </c>
      <c r="E60" s="36" t="s">
        <v>101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0+O8+O21+O34+O55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102</v>
      </c>
      <c s="39">
        <f>0+I8+I21+I34+I55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102</v>
      </c>
      <c s="6"/>
      <c s="18" t="s">
        <v>103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25.5">
      <c r="A9" s="25" t="s">
        <v>45</v>
      </c>
      <c s="29" t="s">
        <v>29</v>
      </c>
      <c s="29" t="s">
        <v>104</v>
      </c>
      <c s="25" t="s">
        <v>47</v>
      </c>
      <c s="30" t="s">
        <v>105</v>
      </c>
      <c s="31" t="s">
        <v>106</v>
      </c>
      <c s="32">
        <v>22.44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107</v>
      </c>
    </row>
    <row r="11" spans="1:5" ht="12.75">
      <c r="A11" s="37" t="s">
        <v>52</v>
      </c>
      <c r="E11" s="38" t="s">
        <v>108</v>
      </c>
    </row>
    <row r="12" spans="1:5" ht="140.25">
      <c r="A12" t="s">
        <v>53</v>
      </c>
      <c r="E12" s="36" t="s">
        <v>109</v>
      </c>
    </row>
    <row r="13" spans="1:16" ht="25.5">
      <c r="A13" s="25" t="s">
        <v>45</v>
      </c>
      <c s="29" t="s">
        <v>23</v>
      </c>
      <c s="29" t="s">
        <v>110</v>
      </c>
      <c s="25" t="s">
        <v>47</v>
      </c>
      <c s="30" t="s">
        <v>111</v>
      </c>
      <c s="31" t="s">
        <v>106</v>
      </c>
      <c s="32">
        <v>85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107</v>
      </c>
    </row>
    <row r="15" spans="1:5" ht="12.75">
      <c r="A15" s="37" t="s">
        <v>52</v>
      </c>
      <c r="E15" s="38" t="s">
        <v>112</v>
      </c>
    </row>
    <row r="16" spans="1:5" ht="140.25">
      <c r="A16" t="s">
        <v>53</v>
      </c>
      <c r="E16" s="36" t="s">
        <v>109</v>
      </c>
    </row>
    <row r="17" spans="1:16" ht="12.75">
      <c r="A17" s="25" t="s">
        <v>45</v>
      </c>
      <c s="29" t="s">
        <v>22</v>
      </c>
      <c s="29" t="s">
        <v>113</v>
      </c>
      <c s="25" t="s">
        <v>47</v>
      </c>
      <c s="30" t="s">
        <v>114</v>
      </c>
      <c s="31" t="s">
        <v>49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115</v>
      </c>
    </row>
    <row r="19" spans="1:5" ht="12.75">
      <c r="A19" s="37" t="s">
        <v>52</v>
      </c>
      <c r="E19" s="38" t="s">
        <v>47</v>
      </c>
    </row>
    <row r="20" spans="1:5" ht="12.75">
      <c r="A20" t="s">
        <v>53</v>
      </c>
      <c r="E20" s="36" t="s">
        <v>116</v>
      </c>
    </row>
    <row r="21" spans="1:18" ht="12.75" customHeight="1">
      <c r="A21" s="6" t="s">
        <v>43</v>
      </c>
      <c s="6"/>
      <c s="41" t="s">
        <v>29</v>
      </c>
      <c s="6"/>
      <c s="27" t="s">
        <v>117</v>
      </c>
      <c s="6"/>
      <c s="6"/>
      <c s="6"/>
      <c s="42">
        <f>0+Q21</f>
      </c>
      <c r="O21">
        <f>0+R21</f>
      </c>
      <c r="Q21">
        <f>0+I22+I26+I30</f>
      </c>
      <c>
        <f>0+O22+O26+O30</f>
      </c>
    </row>
    <row r="22" spans="1:16" ht="12.75">
      <c r="A22" s="25" t="s">
        <v>45</v>
      </c>
      <c s="29" t="s">
        <v>33</v>
      </c>
      <c s="29" t="s">
        <v>118</v>
      </c>
      <c s="25" t="s">
        <v>47</v>
      </c>
      <c s="30" t="s">
        <v>119</v>
      </c>
      <c s="31" t="s">
        <v>120</v>
      </c>
      <c s="32">
        <v>10.2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121</v>
      </c>
    </row>
    <row r="24" spans="1:5" ht="12.75">
      <c r="A24" s="37" t="s">
        <v>52</v>
      </c>
      <c r="E24" s="38" t="s">
        <v>122</v>
      </c>
    </row>
    <row r="25" spans="1:5" ht="63.75">
      <c r="A25" t="s">
        <v>53</v>
      </c>
      <c r="E25" s="36" t="s">
        <v>123</v>
      </c>
    </row>
    <row r="26" spans="1:16" ht="25.5">
      <c r="A26" s="25" t="s">
        <v>45</v>
      </c>
      <c s="29" t="s">
        <v>35</v>
      </c>
      <c s="29" t="s">
        <v>124</v>
      </c>
      <c s="25" t="s">
        <v>47</v>
      </c>
      <c s="30" t="s">
        <v>125</v>
      </c>
      <c s="31" t="s">
        <v>120</v>
      </c>
      <c s="32">
        <v>42.5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25.5">
      <c r="A27" s="35" t="s">
        <v>50</v>
      </c>
      <c r="E27" s="36" t="s">
        <v>126</v>
      </c>
    </row>
    <row r="28" spans="1:5" ht="12.75">
      <c r="A28" s="37" t="s">
        <v>52</v>
      </c>
      <c r="E28" s="38" t="s">
        <v>127</v>
      </c>
    </row>
    <row r="29" spans="1:5" ht="63.75">
      <c r="A29" t="s">
        <v>53</v>
      </c>
      <c r="E29" s="36" t="s">
        <v>123</v>
      </c>
    </row>
    <row r="30" spans="1:16" ht="12.75">
      <c r="A30" s="25" t="s">
        <v>45</v>
      </c>
      <c s="29" t="s">
        <v>37</v>
      </c>
      <c s="29" t="s">
        <v>128</v>
      </c>
      <c s="25" t="s">
        <v>47</v>
      </c>
      <c s="30" t="s">
        <v>129</v>
      </c>
      <c s="31" t="s">
        <v>120</v>
      </c>
      <c s="32">
        <v>10.2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25.5">
      <c r="A31" s="35" t="s">
        <v>50</v>
      </c>
      <c r="E31" s="36" t="s">
        <v>130</v>
      </c>
    </row>
    <row r="32" spans="1:5" ht="12.75">
      <c r="A32" s="37" t="s">
        <v>52</v>
      </c>
      <c r="E32" s="38" t="s">
        <v>122</v>
      </c>
    </row>
    <row r="33" spans="1:5" ht="63.75">
      <c r="A33" t="s">
        <v>53</v>
      </c>
      <c r="E33" s="36" t="s">
        <v>123</v>
      </c>
    </row>
    <row r="34" spans="1:18" ht="12.75" customHeight="1">
      <c r="A34" s="6" t="s">
        <v>43</v>
      </c>
      <c s="6"/>
      <c s="41" t="s">
        <v>35</v>
      </c>
      <c s="6"/>
      <c s="27" t="s">
        <v>131</v>
      </c>
      <c s="6"/>
      <c s="6"/>
      <c s="6"/>
      <c s="42">
        <f>0+Q34</f>
      </c>
      <c r="O34">
        <f>0+R34</f>
      </c>
      <c r="Q34">
        <f>0+I35+I39+I43+I47+I51</f>
      </c>
      <c>
        <f>0+O35+O39+O43+O47+O51</f>
      </c>
    </row>
    <row r="35" spans="1:16" ht="12.75">
      <c r="A35" s="25" t="s">
        <v>45</v>
      </c>
      <c s="29" t="s">
        <v>71</v>
      </c>
      <c s="29" t="s">
        <v>132</v>
      </c>
      <c s="25" t="s">
        <v>47</v>
      </c>
      <c s="30" t="s">
        <v>133</v>
      </c>
      <c s="31" t="s">
        <v>134</v>
      </c>
      <c s="32">
        <v>170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135</v>
      </c>
    </row>
    <row r="37" spans="1:5" ht="12.75">
      <c r="A37" s="37" t="s">
        <v>52</v>
      </c>
      <c r="E37" s="38" t="s">
        <v>136</v>
      </c>
    </row>
    <row r="38" spans="1:5" ht="51">
      <c r="A38" t="s">
        <v>53</v>
      </c>
      <c r="E38" s="36" t="s">
        <v>137</v>
      </c>
    </row>
    <row r="39" spans="1:16" ht="12.75">
      <c r="A39" s="25" t="s">
        <v>45</v>
      </c>
      <c s="29" t="s">
        <v>76</v>
      </c>
      <c s="29" t="s">
        <v>138</v>
      </c>
      <c s="25" t="s">
        <v>47</v>
      </c>
      <c s="30" t="s">
        <v>139</v>
      </c>
      <c s="31" t="s">
        <v>134</v>
      </c>
      <c s="32">
        <v>170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140</v>
      </c>
    </row>
    <row r="41" spans="1:5" ht="12.75">
      <c r="A41" s="37" t="s">
        <v>52</v>
      </c>
      <c r="E41" s="38" t="s">
        <v>136</v>
      </c>
    </row>
    <row r="42" spans="1:5" ht="102">
      <c r="A42" t="s">
        <v>53</v>
      </c>
      <c r="E42" s="36" t="s">
        <v>141</v>
      </c>
    </row>
    <row r="43" spans="1:16" ht="12.75">
      <c r="A43" s="25" t="s">
        <v>45</v>
      </c>
      <c s="29" t="s">
        <v>40</v>
      </c>
      <c s="29" t="s">
        <v>142</v>
      </c>
      <c s="25" t="s">
        <v>47</v>
      </c>
      <c s="30" t="s">
        <v>143</v>
      </c>
      <c s="31" t="s">
        <v>134</v>
      </c>
      <c s="32">
        <v>170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144</v>
      </c>
    </row>
    <row r="45" spans="1:5" ht="12.75">
      <c r="A45" s="37" t="s">
        <v>52</v>
      </c>
      <c r="E45" s="38" t="s">
        <v>47</v>
      </c>
    </row>
    <row r="46" spans="1:5" ht="51">
      <c r="A46" t="s">
        <v>53</v>
      </c>
      <c r="E46" s="36" t="s">
        <v>145</v>
      </c>
    </row>
    <row r="47" spans="1:16" ht="12.75">
      <c r="A47" s="25" t="s">
        <v>45</v>
      </c>
      <c s="29" t="s">
        <v>42</v>
      </c>
      <c s="29" t="s">
        <v>146</v>
      </c>
      <c s="25" t="s">
        <v>47</v>
      </c>
      <c s="30" t="s">
        <v>147</v>
      </c>
      <c s="31" t="s">
        <v>134</v>
      </c>
      <c s="32">
        <v>170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12.75">
      <c r="A48" s="35" t="s">
        <v>50</v>
      </c>
      <c r="E48" s="36" t="s">
        <v>148</v>
      </c>
    </row>
    <row r="49" spans="1:5" ht="12.75">
      <c r="A49" s="37" t="s">
        <v>52</v>
      </c>
      <c r="E49" s="38" t="s">
        <v>47</v>
      </c>
    </row>
    <row r="50" spans="1:5" ht="51">
      <c r="A50" t="s">
        <v>53</v>
      </c>
      <c r="E50" s="36" t="s">
        <v>145</v>
      </c>
    </row>
    <row r="51" spans="1:16" ht="12.75">
      <c r="A51" s="25" t="s">
        <v>45</v>
      </c>
      <c s="29" t="s">
        <v>87</v>
      </c>
      <c s="29" t="s">
        <v>149</v>
      </c>
      <c s="25" t="s">
        <v>47</v>
      </c>
      <c s="30" t="s">
        <v>150</v>
      </c>
      <c s="31" t="s">
        <v>134</v>
      </c>
      <c s="32">
        <v>170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151</v>
      </c>
    </row>
    <row r="53" spans="1:5" ht="12.75">
      <c r="A53" s="37" t="s">
        <v>52</v>
      </c>
      <c r="E53" s="38" t="s">
        <v>136</v>
      </c>
    </row>
    <row r="54" spans="1:5" ht="140.25">
      <c r="A54" t="s">
        <v>53</v>
      </c>
      <c r="E54" s="36" t="s">
        <v>152</v>
      </c>
    </row>
    <row r="55" spans="1:18" ht="12.75" customHeight="1">
      <c r="A55" s="6" t="s">
        <v>43</v>
      </c>
      <c s="6"/>
      <c s="41" t="s">
        <v>71</v>
      </c>
      <c s="6"/>
      <c s="27" t="s">
        <v>153</v>
      </c>
      <c s="6"/>
      <c s="6"/>
      <c s="6"/>
      <c s="42">
        <f>0+Q55</f>
      </c>
      <c r="O55">
        <f>0+R55</f>
      </c>
      <c r="Q55">
        <f>0+I56</f>
      </c>
      <c>
        <f>0+O56</f>
      </c>
    </row>
    <row r="56" spans="1:16" ht="12.75">
      <c r="A56" s="25" t="s">
        <v>45</v>
      </c>
      <c s="29" t="s">
        <v>92</v>
      </c>
      <c s="29" t="s">
        <v>154</v>
      </c>
      <c s="25" t="s">
        <v>47</v>
      </c>
      <c s="30" t="s">
        <v>155</v>
      </c>
      <c s="31" t="s">
        <v>134</v>
      </c>
      <c s="32">
        <v>170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156</v>
      </c>
    </row>
    <row r="58" spans="1:5" ht="12.75">
      <c r="A58" s="37" t="s">
        <v>52</v>
      </c>
      <c r="E58" s="38" t="s">
        <v>157</v>
      </c>
    </row>
    <row r="59" spans="1:5" ht="38.25">
      <c r="A59" t="s">
        <v>53</v>
      </c>
      <c r="E59" s="36" t="s">
        <v>158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0+O8+O25+O130+O143+O160+O189+O222+O239+O248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159</v>
      </c>
      <c s="39">
        <f>0+I8+I25+I130+I143+I160+I189+I222+I239+I248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159</v>
      </c>
      <c s="6"/>
      <c s="18" t="s">
        <v>160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25.5">
      <c r="A9" s="25" t="s">
        <v>45</v>
      </c>
      <c s="29" t="s">
        <v>29</v>
      </c>
      <c s="29" t="s">
        <v>161</v>
      </c>
      <c s="25" t="s">
        <v>60</v>
      </c>
      <c s="30" t="s">
        <v>162</v>
      </c>
      <c s="31" t="s">
        <v>106</v>
      </c>
      <c s="32">
        <v>533.066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163</v>
      </c>
    </row>
    <row r="11" spans="1:5" ht="51">
      <c r="A11" s="37" t="s">
        <v>52</v>
      </c>
      <c r="E11" s="38" t="s">
        <v>164</v>
      </c>
    </row>
    <row r="12" spans="1:5" ht="140.25">
      <c r="A12" t="s">
        <v>53</v>
      </c>
      <c r="E12" s="36" t="s">
        <v>109</v>
      </c>
    </row>
    <row r="13" spans="1:16" ht="25.5">
      <c r="A13" s="25" t="s">
        <v>45</v>
      </c>
      <c s="29" t="s">
        <v>23</v>
      </c>
      <c s="29" t="s">
        <v>161</v>
      </c>
      <c s="25" t="s">
        <v>64</v>
      </c>
      <c s="30" t="s">
        <v>162</v>
      </c>
      <c s="31" t="s">
        <v>106</v>
      </c>
      <c s="32">
        <v>89.088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165</v>
      </c>
    </row>
    <row r="15" spans="1:5" ht="12.75">
      <c r="A15" s="37" t="s">
        <v>52</v>
      </c>
      <c r="E15" s="38" t="s">
        <v>166</v>
      </c>
    </row>
    <row r="16" spans="1:5" ht="140.25">
      <c r="A16" t="s">
        <v>53</v>
      </c>
      <c r="E16" s="36" t="s">
        <v>109</v>
      </c>
    </row>
    <row r="17" spans="1:16" ht="25.5">
      <c r="A17" s="25" t="s">
        <v>45</v>
      </c>
      <c s="29" t="s">
        <v>22</v>
      </c>
      <c s="29" t="s">
        <v>104</v>
      </c>
      <c s="25" t="s">
        <v>47</v>
      </c>
      <c s="30" t="s">
        <v>105</v>
      </c>
      <c s="31" t="s">
        <v>106</v>
      </c>
      <c s="32">
        <v>72.27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52</v>
      </c>
      <c r="E19" s="38" t="s">
        <v>167</v>
      </c>
    </row>
    <row r="20" spans="1:5" ht="140.25">
      <c r="A20" t="s">
        <v>53</v>
      </c>
      <c r="E20" s="36" t="s">
        <v>109</v>
      </c>
    </row>
    <row r="21" spans="1:16" ht="25.5">
      <c r="A21" s="25" t="s">
        <v>45</v>
      </c>
      <c s="29" t="s">
        <v>33</v>
      </c>
      <c s="29" t="s">
        <v>168</v>
      </c>
      <c s="25" t="s">
        <v>47</v>
      </c>
      <c s="30" t="s">
        <v>169</v>
      </c>
      <c s="31" t="s">
        <v>106</v>
      </c>
      <c s="32">
        <v>120.099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170</v>
      </c>
    </row>
    <row r="23" spans="1:5" ht="38.25">
      <c r="A23" s="37" t="s">
        <v>52</v>
      </c>
      <c r="E23" s="38" t="s">
        <v>171</v>
      </c>
    </row>
    <row r="24" spans="1:5" ht="140.25">
      <c r="A24" t="s">
        <v>53</v>
      </c>
      <c r="E24" s="36" t="s">
        <v>109</v>
      </c>
    </row>
    <row r="25" spans="1:18" ht="12.75" customHeight="1">
      <c r="A25" s="6" t="s">
        <v>43</v>
      </c>
      <c s="6"/>
      <c s="41" t="s">
        <v>29</v>
      </c>
      <c s="6"/>
      <c s="27" t="s">
        <v>117</v>
      </c>
      <c s="6"/>
      <c s="6"/>
      <c s="6"/>
      <c s="42">
        <f>0+Q25</f>
      </c>
      <c r="O25">
        <f>0+R25</f>
      </c>
      <c r="Q25">
        <f>0+I26+I30+I34+I38+I42+I46+I50+I54+I58+I62+I66+I70+I74+I78+I82+I86+I90+I94+I98+I102+I106+I110+I114+I118+I122+I126</f>
      </c>
      <c>
        <f>0+O26+O30+O34+O38+O42+O46+O50+O54+O58+O62+O66+O70+O74+O78+O82+O86+O90+O94+O98+O102+O106+O110+O114+O118+O122+O126</f>
      </c>
    </row>
    <row r="26" spans="1:16" ht="25.5">
      <c r="A26" s="25" t="s">
        <v>45</v>
      </c>
      <c s="29" t="s">
        <v>35</v>
      </c>
      <c s="29" t="s">
        <v>124</v>
      </c>
      <c s="25" t="s">
        <v>47</v>
      </c>
      <c s="30" t="s">
        <v>125</v>
      </c>
      <c s="31" t="s">
        <v>120</v>
      </c>
      <c s="32">
        <v>37.5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172</v>
      </c>
    </row>
    <row r="28" spans="1:5" ht="12.75">
      <c r="A28" s="37" t="s">
        <v>52</v>
      </c>
      <c r="E28" s="38" t="s">
        <v>173</v>
      </c>
    </row>
    <row r="29" spans="1:5" ht="63.75">
      <c r="A29" t="s">
        <v>53</v>
      </c>
      <c r="E29" s="36" t="s">
        <v>123</v>
      </c>
    </row>
    <row r="30" spans="1:16" ht="12.75">
      <c r="A30" s="25" t="s">
        <v>45</v>
      </c>
      <c s="29" t="s">
        <v>37</v>
      </c>
      <c s="29" t="s">
        <v>174</v>
      </c>
      <c s="25" t="s">
        <v>47</v>
      </c>
      <c s="30" t="s">
        <v>175</v>
      </c>
      <c s="31" t="s">
        <v>120</v>
      </c>
      <c s="32">
        <v>32.85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176</v>
      </c>
    </row>
    <row r="32" spans="1:5" ht="12.75">
      <c r="A32" s="37" t="s">
        <v>52</v>
      </c>
      <c r="E32" s="38" t="s">
        <v>177</v>
      </c>
    </row>
    <row r="33" spans="1:5" ht="63.75">
      <c r="A33" t="s">
        <v>53</v>
      </c>
      <c r="E33" s="36" t="s">
        <v>123</v>
      </c>
    </row>
    <row r="34" spans="1:16" ht="12.75">
      <c r="A34" s="25" t="s">
        <v>45</v>
      </c>
      <c s="29" t="s">
        <v>71</v>
      </c>
      <c s="29" t="s">
        <v>128</v>
      </c>
      <c s="25" t="s">
        <v>60</v>
      </c>
      <c s="30" t="s">
        <v>129</v>
      </c>
      <c s="31" t="s">
        <v>120</v>
      </c>
      <c s="32">
        <v>10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178</v>
      </c>
    </row>
    <row r="36" spans="1:5" ht="12.75">
      <c r="A36" s="37" t="s">
        <v>52</v>
      </c>
      <c r="E36" s="38" t="s">
        <v>179</v>
      </c>
    </row>
    <row r="37" spans="1:5" ht="63.75">
      <c r="A37" t="s">
        <v>53</v>
      </c>
      <c r="E37" s="36" t="s">
        <v>123</v>
      </c>
    </row>
    <row r="38" spans="1:16" ht="12.75">
      <c r="A38" s="25" t="s">
        <v>45</v>
      </c>
      <c s="29" t="s">
        <v>76</v>
      </c>
      <c s="29" t="s">
        <v>128</v>
      </c>
      <c s="25" t="s">
        <v>64</v>
      </c>
      <c s="30" t="s">
        <v>129</v>
      </c>
      <c s="31" t="s">
        <v>120</v>
      </c>
      <c s="32">
        <v>20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180</v>
      </c>
    </row>
    <row r="40" spans="1:5" ht="12.75">
      <c r="A40" s="37" t="s">
        <v>52</v>
      </c>
      <c r="E40" s="38" t="s">
        <v>181</v>
      </c>
    </row>
    <row r="41" spans="1:5" ht="63.75">
      <c r="A41" t="s">
        <v>53</v>
      </c>
      <c r="E41" s="36" t="s">
        <v>123</v>
      </c>
    </row>
    <row r="42" spans="1:16" ht="12.75">
      <c r="A42" s="25" t="s">
        <v>45</v>
      </c>
      <c s="29" t="s">
        <v>40</v>
      </c>
      <c s="29" t="s">
        <v>182</v>
      </c>
      <c s="25" t="s">
        <v>47</v>
      </c>
      <c s="30" t="s">
        <v>183</v>
      </c>
      <c s="31" t="s">
        <v>184</v>
      </c>
      <c s="32">
        <v>168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25.5">
      <c r="A43" s="35" t="s">
        <v>50</v>
      </c>
      <c r="E43" s="36" t="s">
        <v>185</v>
      </c>
    </row>
    <row r="44" spans="1:5" ht="12.75">
      <c r="A44" s="37" t="s">
        <v>52</v>
      </c>
      <c r="E44" s="38" t="s">
        <v>186</v>
      </c>
    </row>
    <row r="45" spans="1:5" ht="38.25">
      <c r="A45" t="s">
        <v>53</v>
      </c>
      <c r="E45" s="36" t="s">
        <v>187</v>
      </c>
    </row>
    <row r="46" spans="1:16" ht="12.75">
      <c r="A46" s="25" t="s">
        <v>45</v>
      </c>
      <c s="29" t="s">
        <v>42</v>
      </c>
      <c s="29" t="s">
        <v>188</v>
      </c>
      <c s="25" t="s">
        <v>47</v>
      </c>
      <c s="30" t="s">
        <v>189</v>
      </c>
      <c s="31" t="s">
        <v>190</v>
      </c>
      <c s="32">
        <v>26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191</v>
      </c>
    </row>
    <row r="48" spans="1:5" ht="12.75">
      <c r="A48" s="37" t="s">
        <v>52</v>
      </c>
      <c r="E48" s="38" t="s">
        <v>47</v>
      </c>
    </row>
    <row r="49" spans="1:5" ht="38.25">
      <c r="A49" t="s">
        <v>53</v>
      </c>
      <c r="E49" s="36" t="s">
        <v>192</v>
      </c>
    </row>
    <row r="50" spans="1:16" ht="12.75">
      <c r="A50" s="25" t="s">
        <v>45</v>
      </c>
      <c s="29" t="s">
        <v>87</v>
      </c>
      <c s="29" t="s">
        <v>193</v>
      </c>
      <c s="25" t="s">
        <v>47</v>
      </c>
      <c s="30" t="s">
        <v>194</v>
      </c>
      <c s="31" t="s">
        <v>120</v>
      </c>
      <c s="32">
        <v>52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195</v>
      </c>
    </row>
    <row r="52" spans="1:5" ht="12.75">
      <c r="A52" s="37" t="s">
        <v>52</v>
      </c>
      <c r="E52" s="38" t="s">
        <v>196</v>
      </c>
    </row>
    <row r="53" spans="1:5" ht="38.25">
      <c r="A53" t="s">
        <v>53</v>
      </c>
      <c r="E53" s="36" t="s">
        <v>197</v>
      </c>
    </row>
    <row r="54" spans="1:16" ht="12.75">
      <c r="A54" s="25" t="s">
        <v>45</v>
      </c>
      <c s="29" t="s">
        <v>92</v>
      </c>
      <c s="29" t="s">
        <v>198</v>
      </c>
      <c s="25" t="s">
        <v>47</v>
      </c>
      <c s="30" t="s">
        <v>199</v>
      </c>
      <c s="31" t="s">
        <v>120</v>
      </c>
      <c s="32">
        <v>3.2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200</v>
      </c>
    </row>
    <row r="56" spans="1:5" ht="12.75">
      <c r="A56" s="37" t="s">
        <v>52</v>
      </c>
      <c r="E56" s="38" t="s">
        <v>201</v>
      </c>
    </row>
    <row r="57" spans="1:5" ht="369.75">
      <c r="A57" t="s">
        <v>53</v>
      </c>
      <c r="E57" s="36" t="s">
        <v>202</v>
      </c>
    </row>
    <row r="58" spans="1:16" ht="12.75">
      <c r="A58" s="25" t="s">
        <v>45</v>
      </c>
      <c s="29" t="s">
        <v>97</v>
      </c>
      <c s="29" t="s">
        <v>203</v>
      </c>
      <c s="25" t="s">
        <v>60</v>
      </c>
      <c s="30" t="s">
        <v>204</v>
      </c>
      <c s="31" t="s">
        <v>120</v>
      </c>
      <c s="32">
        <v>52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205</v>
      </c>
    </row>
    <row r="60" spans="1:5" ht="12.75">
      <c r="A60" s="37" t="s">
        <v>52</v>
      </c>
      <c r="E60" s="38" t="s">
        <v>206</v>
      </c>
    </row>
    <row r="61" spans="1:5" ht="306">
      <c r="A61" t="s">
        <v>53</v>
      </c>
      <c r="E61" s="36" t="s">
        <v>207</v>
      </c>
    </row>
    <row r="62" spans="1:16" ht="12.75">
      <c r="A62" s="25" t="s">
        <v>45</v>
      </c>
      <c s="29" t="s">
        <v>208</v>
      </c>
      <c s="29" t="s">
        <v>203</v>
      </c>
      <c s="25" t="s">
        <v>64</v>
      </c>
      <c s="30" t="s">
        <v>204</v>
      </c>
      <c s="31" t="s">
        <v>120</v>
      </c>
      <c s="32">
        <v>292.466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209</v>
      </c>
    </row>
    <row r="64" spans="1:5" ht="12.75">
      <c r="A64" s="37" t="s">
        <v>52</v>
      </c>
      <c r="E64" s="38" t="s">
        <v>210</v>
      </c>
    </row>
    <row r="65" spans="1:5" ht="306">
      <c r="A65" t="s">
        <v>53</v>
      </c>
      <c r="E65" s="36" t="s">
        <v>207</v>
      </c>
    </row>
    <row r="66" spans="1:16" ht="12.75">
      <c r="A66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120</v>
      </c>
      <c s="32">
        <v>85.6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214</v>
      </c>
    </row>
    <row r="68" spans="1:5" ht="38.25">
      <c r="A68" s="37" t="s">
        <v>52</v>
      </c>
      <c r="E68" s="38" t="s">
        <v>215</v>
      </c>
    </row>
    <row r="69" spans="1:5" ht="306">
      <c r="A69" t="s">
        <v>53</v>
      </c>
      <c r="E69" s="36" t="s">
        <v>207</v>
      </c>
    </row>
    <row r="70" spans="1:16" ht="12.75">
      <c r="A70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120</v>
      </c>
      <c s="32">
        <v>7.225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25.5">
      <c r="A71" s="35" t="s">
        <v>50</v>
      </c>
      <c r="E71" s="36" t="s">
        <v>219</v>
      </c>
    </row>
    <row r="72" spans="1:5" ht="12.75">
      <c r="A72" s="37" t="s">
        <v>52</v>
      </c>
      <c r="E72" s="38" t="s">
        <v>220</v>
      </c>
    </row>
    <row r="73" spans="1:5" ht="12.75">
      <c r="A73" t="s">
        <v>53</v>
      </c>
      <c r="E73" s="36" t="s">
        <v>221</v>
      </c>
    </row>
    <row r="74" spans="1:16" ht="12.75">
      <c r="A74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120</v>
      </c>
      <c s="32">
        <v>55.68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25.5">
      <c r="A75" s="35" t="s">
        <v>50</v>
      </c>
      <c r="E75" s="36" t="s">
        <v>225</v>
      </c>
    </row>
    <row r="76" spans="1:5" ht="38.25">
      <c r="A76" s="37" t="s">
        <v>52</v>
      </c>
      <c r="E76" s="38" t="s">
        <v>226</v>
      </c>
    </row>
    <row r="77" spans="1:5" ht="318.75">
      <c r="A77" t="s">
        <v>53</v>
      </c>
      <c r="E77" s="36" t="s">
        <v>227</v>
      </c>
    </row>
    <row r="78" spans="1:16" ht="12.75">
      <c r="A78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120</v>
      </c>
      <c s="32">
        <v>378.066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231</v>
      </c>
    </row>
    <row r="80" spans="1:5" ht="76.5">
      <c r="A80" s="37" t="s">
        <v>52</v>
      </c>
      <c r="E80" s="38" t="s">
        <v>232</v>
      </c>
    </row>
    <row r="81" spans="1:5" ht="318.75">
      <c r="A81" t="s">
        <v>53</v>
      </c>
      <c r="E81" s="36" t="s">
        <v>227</v>
      </c>
    </row>
    <row r="82" spans="1:16" ht="12.75">
      <c r="A82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120</v>
      </c>
      <c s="32">
        <v>33.5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236</v>
      </c>
    </row>
    <row r="84" spans="1:5" ht="38.25">
      <c r="A84" s="37" t="s">
        <v>52</v>
      </c>
      <c r="E84" s="38" t="s">
        <v>237</v>
      </c>
    </row>
    <row r="85" spans="1:5" ht="242.25">
      <c r="A85" t="s">
        <v>53</v>
      </c>
      <c r="E85" s="36" t="s">
        <v>238</v>
      </c>
    </row>
    <row r="86" spans="1:16" ht="12.75">
      <c r="A86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120</v>
      </c>
      <c s="32">
        <v>52.1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242</v>
      </c>
    </row>
    <row r="88" spans="1:5" ht="38.25">
      <c r="A88" s="37" t="s">
        <v>52</v>
      </c>
      <c r="E88" s="38" t="s">
        <v>243</v>
      </c>
    </row>
    <row r="89" spans="1:5" ht="229.5">
      <c r="A89" t="s">
        <v>53</v>
      </c>
      <c r="E89" s="36" t="s">
        <v>244</v>
      </c>
    </row>
    <row r="90" spans="1:16" ht="12.75">
      <c r="A90" s="25" t="s">
        <v>45</v>
      </c>
      <c s="29" t="s">
        <v>245</v>
      </c>
      <c s="29" t="s">
        <v>246</v>
      </c>
      <c s="25" t="s">
        <v>60</v>
      </c>
      <c s="30" t="s">
        <v>247</v>
      </c>
      <c s="31" t="s">
        <v>120</v>
      </c>
      <c s="32">
        <v>197.49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248</v>
      </c>
    </row>
    <row r="92" spans="1:5" ht="38.25">
      <c r="A92" s="37" t="s">
        <v>52</v>
      </c>
      <c r="E92" s="38" t="s">
        <v>249</v>
      </c>
    </row>
    <row r="93" spans="1:5" ht="229.5">
      <c r="A93" t="s">
        <v>53</v>
      </c>
      <c r="E93" s="36" t="s">
        <v>250</v>
      </c>
    </row>
    <row r="94" spans="1:16" ht="12.75">
      <c r="A94" s="25" t="s">
        <v>45</v>
      </c>
      <c s="29" t="s">
        <v>251</v>
      </c>
      <c s="29" t="s">
        <v>246</v>
      </c>
      <c s="25" t="s">
        <v>64</v>
      </c>
      <c s="30" t="s">
        <v>247</v>
      </c>
      <c s="31" t="s">
        <v>120</v>
      </c>
      <c s="32">
        <v>55.68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252</v>
      </c>
    </row>
    <row r="96" spans="1:5" ht="38.25">
      <c r="A96" s="37" t="s">
        <v>52</v>
      </c>
      <c r="E96" s="38" t="s">
        <v>226</v>
      </c>
    </row>
    <row r="97" spans="1:5" ht="229.5">
      <c r="A97" t="s">
        <v>53</v>
      </c>
      <c r="E97" s="36" t="s">
        <v>253</v>
      </c>
    </row>
    <row r="98" spans="1:16" ht="12.75">
      <c r="A98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120</v>
      </c>
      <c s="32">
        <v>0.81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257</v>
      </c>
    </row>
    <row r="100" spans="1:5" ht="12.75">
      <c r="A100" s="37" t="s">
        <v>52</v>
      </c>
      <c r="E100" s="38" t="s">
        <v>258</v>
      </c>
    </row>
    <row r="101" spans="1:5" ht="280.5">
      <c r="A101" t="s">
        <v>53</v>
      </c>
      <c r="E101" s="36" t="s">
        <v>259</v>
      </c>
    </row>
    <row r="102" spans="1:16" ht="12.75">
      <c r="A102" s="25" t="s">
        <v>45</v>
      </c>
      <c s="29" t="s">
        <v>260</v>
      </c>
      <c s="29" t="s">
        <v>261</v>
      </c>
      <c s="25" t="s">
        <v>60</v>
      </c>
      <c s="30" t="s">
        <v>262</v>
      </c>
      <c s="31" t="s">
        <v>120</v>
      </c>
      <c s="32">
        <v>12.261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263</v>
      </c>
    </row>
    <row r="104" spans="1:5" ht="12.75">
      <c r="A104" s="37" t="s">
        <v>52</v>
      </c>
      <c r="E104" s="38" t="s">
        <v>264</v>
      </c>
    </row>
    <row r="105" spans="1:5" ht="293.25">
      <c r="A105" t="s">
        <v>53</v>
      </c>
      <c r="E105" s="36" t="s">
        <v>265</v>
      </c>
    </row>
    <row r="106" spans="1:16" ht="12.75">
      <c r="A106" s="25" t="s">
        <v>45</v>
      </c>
      <c s="29" t="s">
        <v>266</v>
      </c>
      <c s="29" t="s">
        <v>261</v>
      </c>
      <c s="25" t="s">
        <v>64</v>
      </c>
      <c s="30" t="s">
        <v>262</v>
      </c>
      <c s="31" t="s">
        <v>120</v>
      </c>
      <c s="32">
        <v>34.502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267</v>
      </c>
    </row>
    <row r="108" spans="1:5" ht="12.75">
      <c r="A108" s="37" t="s">
        <v>52</v>
      </c>
      <c r="E108" s="38" t="s">
        <v>268</v>
      </c>
    </row>
    <row r="109" spans="1:5" ht="293.25">
      <c r="A109" t="s">
        <v>53</v>
      </c>
      <c r="E109" s="36" t="s">
        <v>265</v>
      </c>
    </row>
    <row r="110" spans="1:16" ht="12.75">
      <c r="A110" s="25" t="s">
        <v>45</v>
      </c>
      <c s="29" t="s">
        <v>269</v>
      </c>
      <c s="29" t="s">
        <v>261</v>
      </c>
      <c s="25" t="s">
        <v>66</v>
      </c>
      <c s="30" t="s">
        <v>262</v>
      </c>
      <c s="31" t="s">
        <v>120</v>
      </c>
      <c s="32">
        <v>16.176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270</v>
      </c>
    </row>
    <row r="112" spans="1:5" ht="12.75">
      <c r="A112" s="37" t="s">
        <v>52</v>
      </c>
      <c r="E112" s="38" t="s">
        <v>271</v>
      </c>
    </row>
    <row r="113" spans="1:5" ht="293.25">
      <c r="A113" t="s">
        <v>53</v>
      </c>
      <c r="E113" s="36" t="s">
        <v>265</v>
      </c>
    </row>
    <row r="114" spans="1:16" ht="12.75">
      <c r="A114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120</v>
      </c>
      <c s="32">
        <v>3.2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275</v>
      </c>
    </row>
    <row r="116" spans="1:5" ht="12.75">
      <c r="A116" s="37" t="s">
        <v>52</v>
      </c>
      <c r="E116" s="38" t="s">
        <v>276</v>
      </c>
    </row>
    <row r="117" spans="1:5" ht="267.75">
      <c r="A117" t="s">
        <v>53</v>
      </c>
      <c r="E117" s="36" t="s">
        <v>277</v>
      </c>
    </row>
    <row r="118" spans="1:16" ht="12.75">
      <c r="A118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134</v>
      </c>
      <c s="32">
        <v>242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281</v>
      </c>
    </row>
    <row r="120" spans="1:5" ht="12.75">
      <c r="A120" s="37" t="s">
        <v>52</v>
      </c>
      <c r="E120" s="38" t="s">
        <v>47</v>
      </c>
    </row>
    <row r="121" spans="1:5" ht="25.5">
      <c r="A121" t="s">
        <v>53</v>
      </c>
      <c r="E121" s="36" t="s">
        <v>282</v>
      </c>
    </row>
    <row r="122" spans="1:16" ht="12.75">
      <c r="A122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134</v>
      </c>
      <c s="32">
        <v>260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25.5">
      <c r="A123" s="35" t="s">
        <v>50</v>
      </c>
      <c r="E123" s="36" t="s">
        <v>286</v>
      </c>
    </row>
    <row r="124" spans="1:5" ht="12.75">
      <c r="A124" s="37" t="s">
        <v>52</v>
      </c>
      <c r="E124" s="38" t="s">
        <v>287</v>
      </c>
    </row>
    <row r="125" spans="1:5" ht="38.25">
      <c r="A125" t="s">
        <v>53</v>
      </c>
      <c r="E125" s="36" t="s">
        <v>288</v>
      </c>
    </row>
    <row r="126" spans="1:16" ht="12.75">
      <c r="A126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134</v>
      </c>
      <c s="32">
        <v>260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292</v>
      </c>
    </row>
    <row r="128" spans="1:5" ht="12.75">
      <c r="A128" s="37" t="s">
        <v>52</v>
      </c>
      <c r="E128" s="38" t="s">
        <v>287</v>
      </c>
    </row>
    <row r="129" spans="1:5" ht="25.5">
      <c r="A129" t="s">
        <v>53</v>
      </c>
      <c r="E129" s="36" t="s">
        <v>293</v>
      </c>
    </row>
    <row r="130" spans="1:18" ht="12.75" customHeight="1">
      <c r="A130" s="6" t="s">
        <v>43</v>
      </c>
      <c s="6"/>
      <c s="41" t="s">
        <v>23</v>
      </c>
      <c s="6"/>
      <c s="27" t="s">
        <v>294</v>
      </c>
      <c s="6"/>
      <c s="6"/>
      <c s="6"/>
      <c s="42">
        <f>0+Q130</f>
      </c>
      <c r="O130">
        <f>0+R130</f>
      </c>
      <c r="Q130">
        <f>0+I131+I135+I139</f>
      </c>
      <c>
        <f>0+O131+O135+O139</f>
      </c>
    </row>
    <row r="131" spans="1:16" ht="12.75">
      <c r="A131" s="25" t="s">
        <v>45</v>
      </c>
      <c s="29" t="s">
        <v>295</v>
      </c>
      <c s="29" t="s">
        <v>296</v>
      </c>
      <c s="25" t="s">
        <v>47</v>
      </c>
      <c s="30" t="s">
        <v>297</v>
      </c>
      <c s="31" t="s">
        <v>190</v>
      </c>
      <c s="32">
        <v>9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298</v>
      </c>
    </row>
    <row r="133" spans="1:5" ht="12.75">
      <c r="A133" s="37" t="s">
        <v>52</v>
      </c>
      <c r="E133" s="38" t="s">
        <v>299</v>
      </c>
    </row>
    <row r="134" spans="1:5" ht="165.75">
      <c r="A134" t="s">
        <v>53</v>
      </c>
      <c r="E134" s="36" t="s">
        <v>300</v>
      </c>
    </row>
    <row r="135" spans="1:16" ht="12.75">
      <c r="A135" s="25" t="s">
        <v>45</v>
      </c>
      <c s="29" t="s">
        <v>301</v>
      </c>
      <c s="29" t="s">
        <v>302</v>
      </c>
      <c s="25" t="s">
        <v>47</v>
      </c>
      <c s="30" t="s">
        <v>303</v>
      </c>
      <c s="31" t="s">
        <v>120</v>
      </c>
      <c s="32">
        <v>17.5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304</v>
      </c>
    </row>
    <row r="137" spans="1:5" ht="12.75">
      <c r="A137" s="37" t="s">
        <v>52</v>
      </c>
      <c r="E137" s="38" t="s">
        <v>305</v>
      </c>
    </row>
    <row r="138" spans="1:5" ht="369.75">
      <c r="A138" t="s">
        <v>53</v>
      </c>
      <c r="E138" s="36" t="s">
        <v>306</v>
      </c>
    </row>
    <row r="139" spans="1:16" ht="12.75">
      <c r="A139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106</v>
      </c>
      <c s="32">
        <v>2.8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310</v>
      </c>
    </row>
    <row r="141" spans="1:5" ht="12.75">
      <c r="A141" s="37" t="s">
        <v>52</v>
      </c>
      <c r="E141" s="38" t="s">
        <v>311</v>
      </c>
    </row>
    <row r="142" spans="1:5" ht="267.75">
      <c r="A142" t="s">
        <v>53</v>
      </c>
      <c r="E142" s="36" t="s">
        <v>312</v>
      </c>
    </row>
    <row r="143" spans="1:18" ht="12.75" customHeight="1">
      <c r="A143" s="6" t="s">
        <v>43</v>
      </c>
      <c s="6"/>
      <c s="41" t="s">
        <v>22</v>
      </c>
      <c s="6"/>
      <c s="27" t="s">
        <v>313</v>
      </c>
      <c s="6"/>
      <c s="6"/>
      <c s="6"/>
      <c s="42">
        <f>0+Q143</f>
      </c>
      <c r="O143">
        <f>0+R143</f>
      </c>
      <c r="Q143">
        <f>0+I144+I148+I152+I156</f>
      </c>
      <c>
        <f>0+O144+O148+O152+O156</f>
      </c>
    </row>
    <row r="144" spans="1:16" ht="12.75">
      <c r="A144" s="25" t="s">
        <v>45</v>
      </c>
      <c s="29" t="s">
        <v>314</v>
      </c>
      <c s="29" t="s">
        <v>315</v>
      </c>
      <c s="25" t="s">
        <v>47</v>
      </c>
      <c s="30" t="s">
        <v>316</v>
      </c>
      <c s="31" t="s">
        <v>120</v>
      </c>
      <c s="32">
        <v>3.563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317</v>
      </c>
    </row>
    <row r="146" spans="1:5" ht="12.75">
      <c r="A146" s="37" t="s">
        <v>52</v>
      </c>
      <c r="E146" s="38" t="s">
        <v>318</v>
      </c>
    </row>
    <row r="147" spans="1:5" ht="382.5">
      <c r="A147" t="s">
        <v>53</v>
      </c>
      <c r="E147" s="36" t="s">
        <v>319</v>
      </c>
    </row>
    <row r="148" spans="1:16" ht="12.75">
      <c r="A148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106</v>
      </c>
      <c s="32">
        <v>0.499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50</v>
      </c>
      <c r="E149" s="36" t="s">
        <v>323</v>
      </c>
    </row>
    <row r="150" spans="1:5" ht="12.75">
      <c r="A150" s="37" t="s">
        <v>52</v>
      </c>
      <c r="E150" s="38" t="s">
        <v>324</v>
      </c>
    </row>
    <row r="151" spans="1:5" ht="242.25">
      <c r="A151" t="s">
        <v>53</v>
      </c>
      <c r="E151" s="36" t="s">
        <v>325</v>
      </c>
    </row>
    <row r="152" spans="1:16" ht="12.75">
      <c r="A152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120</v>
      </c>
      <c s="32">
        <v>15.088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50</v>
      </c>
      <c r="E153" s="36" t="s">
        <v>329</v>
      </c>
    </row>
    <row r="154" spans="1:5" ht="38.25">
      <c r="A154" s="37" t="s">
        <v>52</v>
      </c>
      <c r="E154" s="38" t="s">
        <v>330</v>
      </c>
    </row>
    <row r="155" spans="1:5" ht="369.75">
      <c r="A155" t="s">
        <v>53</v>
      </c>
      <c r="E155" s="36" t="s">
        <v>331</v>
      </c>
    </row>
    <row r="156" spans="1:16" ht="12.75">
      <c r="A156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106</v>
      </c>
      <c s="32">
        <v>2.112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335</v>
      </c>
    </row>
    <row r="158" spans="1:5" ht="12.75">
      <c r="A158" s="37" t="s">
        <v>52</v>
      </c>
      <c r="E158" s="38" t="s">
        <v>336</v>
      </c>
    </row>
    <row r="159" spans="1:5" ht="267.75">
      <c r="A159" t="s">
        <v>53</v>
      </c>
      <c r="E159" s="36" t="s">
        <v>312</v>
      </c>
    </row>
    <row r="160" spans="1:18" ht="12.75" customHeight="1">
      <c r="A160" s="6" t="s">
        <v>43</v>
      </c>
      <c s="6"/>
      <c s="41" t="s">
        <v>33</v>
      </c>
      <c s="6"/>
      <c s="27" t="s">
        <v>337</v>
      </c>
      <c s="6"/>
      <c s="6"/>
      <c s="6"/>
      <c s="42">
        <f>0+Q160</f>
      </c>
      <c r="O160">
        <f>0+R160</f>
      </c>
      <c r="Q160">
        <f>0+I161+I165+I169+I173+I177+I181+I185</f>
      </c>
      <c>
        <f>0+O161+O165+O169+O173+O177+O181+O185</f>
      </c>
    </row>
    <row r="161" spans="1:16" ht="12.75">
      <c r="A161" s="25" t="s">
        <v>45</v>
      </c>
      <c s="29" t="s">
        <v>338</v>
      </c>
      <c s="29" t="s">
        <v>339</v>
      </c>
      <c s="25" t="s">
        <v>47</v>
      </c>
      <c s="30" t="s">
        <v>340</v>
      </c>
      <c s="31" t="s">
        <v>190</v>
      </c>
      <c s="32">
        <v>15.31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38.25">
      <c r="A162" s="35" t="s">
        <v>50</v>
      </c>
      <c r="E162" s="36" t="s">
        <v>341</v>
      </c>
    </row>
    <row r="163" spans="1:5" ht="12.75">
      <c r="A163" s="37" t="s">
        <v>52</v>
      </c>
      <c r="E163" s="38" t="s">
        <v>47</v>
      </c>
    </row>
    <row r="164" spans="1:5" ht="51">
      <c r="A164" t="s">
        <v>53</v>
      </c>
      <c r="E164" s="36" t="s">
        <v>342</v>
      </c>
    </row>
    <row r="165" spans="1:16" ht="12.75">
      <c r="A165" s="25" t="s">
        <v>45</v>
      </c>
      <c s="29" t="s">
        <v>343</v>
      </c>
      <c s="29" t="s">
        <v>344</v>
      </c>
      <c s="25" t="s">
        <v>47</v>
      </c>
      <c s="30" t="s">
        <v>345</v>
      </c>
      <c s="31" t="s">
        <v>120</v>
      </c>
      <c s="32">
        <v>0.54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50</v>
      </c>
      <c r="E166" s="36" t="s">
        <v>346</v>
      </c>
    </row>
    <row r="167" spans="1:5" ht="12.75">
      <c r="A167" s="37" t="s">
        <v>52</v>
      </c>
      <c r="E167" s="38" t="s">
        <v>347</v>
      </c>
    </row>
    <row r="168" spans="1:5" ht="229.5">
      <c r="A168" t="s">
        <v>53</v>
      </c>
      <c r="E168" s="36" t="s">
        <v>348</v>
      </c>
    </row>
    <row r="169" spans="1:16" ht="12.75">
      <c r="A169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120</v>
      </c>
      <c s="32">
        <v>7.992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50</v>
      </c>
      <c r="E170" s="36" t="s">
        <v>352</v>
      </c>
    </row>
    <row r="171" spans="1:5" ht="51">
      <c r="A171" s="37" t="s">
        <v>52</v>
      </c>
      <c r="E171" s="38" t="s">
        <v>353</v>
      </c>
    </row>
    <row r="172" spans="1:5" ht="369.75">
      <c r="A172" t="s">
        <v>53</v>
      </c>
      <c r="E172" s="36" t="s">
        <v>331</v>
      </c>
    </row>
    <row r="173" spans="1:16" ht="12.75">
      <c r="A173" s="25" t="s">
        <v>45</v>
      </c>
      <c s="29" t="s">
        <v>354</v>
      </c>
      <c s="29" t="s">
        <v>355</v>
      </c>
      <c s="25" t="s">
        <v>47</v>
      </c>
      <c s="30" t="s">
        <v>356</v>
      </c>
      <c s="31" t="s">
        <v>120</v>
      </c>
      <c s="32">
        <v>0.36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50</v>
      </c>
      <c r="E174" s="36" t="s">
        <v>357</v>
      </c>
    </row>
    <row r="175" spans="1:5" ht="12.75">
      <c r="A175" s="37" t="s">
        <v>52</v>
      </c>
      <c r="E175" s="38" t="s">
        <v>358</v>
      </c>
    </row>
    <row r="176" spans="1:5" ht="293.25">
      <c r="A176" t="s">
        <v>53</v>
      </c>
      <c r="E176" s="36" t="s">
        <v>359</v>
      </c>
    </row>
    <row r="177" spans="1:16" ht="12.75">
      <c r="A177" s="25" t="s">
        <v>45</v>
      </c>
      <c s="29" t="s">
        <v>360</v>
      </c>
      <c s="29" t="s">
        <v>361</v>
      </c>
      <c s="25" t="s">
        <v>47</v>
      </c>
      <c s="30" t="s">
        <v>362</v>
      </c>
      <c s="31" t="s">
        <v>120</v>
      </c>
      <c s="32">
        <v>7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50</v>
      </c>
      <c r="E178" s="36" t="s">
        <v>363</v>
      </c>
    </row>
    <row r="179" spans="1:5" ht="12.75">
      <c r="A179" s="37" t="s">
        <v>52</v>
      </c>
      <c r="E179" s="38" t="s">
        <v>364</v>
      </c>
    </row>
    <row r="180" spans="1:5" ht="51">
      <c r="A180" t="s">
        <v>53</v>
      </c>
      <c r="E180" s="36" t="s">
        <v>365</v>
      </c>
    </row>
    <row r="181" spans="1:16" ht="12.75">
      <c r="A181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120</v>
      </c>
      <c s="32">
        <v>31.186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25.5">
      <c r="A182" s="35" t="s">
        <v>50</v>
      </c>
      <c r="E182" s="36" t="s">
        <v>369</v>
      </c>
    </row>
    <row r="183" spans="1:5" ht="63.75">
      <c r="A183" s="37" t="s">
        <v>52</v>
      </c>
      <c r="E183" s="38" t="s">
        <v>370</v>
      </c>
    </row>
    <row r="184" spans="1:5" ht="102">
      <c r="A184" t="s">
        <v>53</v>
      </c>
      <c r="E184" s="36" t="s">
        <v>371</v>
      </c>
    </row>
    <row r="185" spans="1:16" ht="12.75">
      <c r="A185" s="25" t="s">
        <v>45</v>
      </c>
      <c s="29" t="s">
        <v>372</v>
      </c>
      <c s="29" t="s">
        <v>373</v>
      </c>
      <c s="25" t="s">
        <v>47</v>
      </c>
      <c s="30" t="s">
        <v>374</v>
      </c>
      <c s="31" t="s">
        <v>120</v>
      </c>
      <c s="32">
        <v>5.75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50</v>
      </c>
      <c r="E186" s="36" t="s">
        <v>375</v>
      </c>
    </row>
    <row r="187" spans="1:5" ht="38.25">
      <c r="A187" s="37" t="s">
        <v>52</v>
      </c>
      <c r="E187" s="38" t="s">
        <v>376</v>
      </c>
    </row>
    <row r="188" spans="1:5" ht="357">
      <c r="A188" t="s">
        <v>53</v>
      </c>
      <c r="E188" s="36" t="s">
        <v>377</v>
      </c>
    </row>
    <row r="189" spans="1:18" ht="12.75" customHeight="1">
      <c r="A189" s="6" t="s">
        <v>43</v>
      </c>
      <c s="6"/>
      <c s="41" t="s">
        <v>35</v>
      </c>
      <c s="6"/>
      <c s="27" t="s">
        <v>131</v>
      </c>
      <c s="6"/>
      <c s="6"/>
      <c s="6"/>
      <c s="42">
        <f>0+Q189</f>
      </c>
      <c r="O189">
        <f>0+R189</f>
      </c>
      <c r="Q189">
        <f>0+I190+I194+I198+I202+I206+I210+I214+I218</f>
      </c>
      <c>
        <f>0+O190+O194+O198+O202+O206+O210+O214+O218</f>
      </c>
    </row>
    <row r="190" spans="1:16" ht="12.75">
      <c r="A190" s="25" t="s">
        <v>45</v>
      </c>
      <c s="29" t="s">
        <v>378</v>
      </c>
      <c s="29" t="s">
        <v>379</v>
      </c>
      <c s="25" t="s">
        <v>60</v>
      </c>
      <c s="30" t="s">
        <v>380</v>
      </c>
      <c s="31" t="s">
        <v>134</v>
      </c>
      <c s="32">
        <v>242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50</v>
      </c>
      <c r="E191" s="36" t="s">
        <v>381</v>
      </c>
    </row>
    <row r="192" spans="1:5" ht="12.75">
      <c r="A192" s="37" t="s">
        <v>52</v>
      </c>
      <c r="E192" s="38" t="s">
        <v>382</v>
      </c>
    </row>
    <row r="193" spans="1:5" ht="51">
      <c r="A193" t="s">
        <v>53</v>
      </c>
      <c r="E193" s="36" t="s">
        <v>137</v>
      </c>
    </row>
    <row r="194" spans="1:16" ht="12.75">
      <c r="A194" s="25" t="s">
        <v>45</v>
      </c>
      <c s="29" t="s">
        <v>383</v>
      </c>
      <c s="29" t="s">
        <v>379</v>
      </c>
      <c s="25" t="s">
        <v>64</v>
      </c>
      <c s="30" t="s">
        <v>380</v>
      </c>
      <c s="31" t="s">
        <v>134</v>
      </c>
      <c s="32">
        <v>209.7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50</v>
      </c>
      <c r="E195" s="36" t="s">
        <v>381</v>
      </c>
    </row>
    <row r="196" spans="1:5" ht="12.75">
      <c r="A196" s="37" t="s">
        <v>52</v>
      </c>
      <c r="E196" s="38" t="s">
        <v>384</v>
      </c>
    </row>
    <row r="197" spans="1:5" ht="51">
      <c r="A197" t="s">
        <v>53</v>
      </c>
      <c r="E197" s="36" t="s">
        <v>137</v>
      </c>
    </row>
    <row r="198" spans="1:16" ht="12.75">
      <c r="A198" s="25" t="s">
        <v>45</v>
      </c>
      <c s="29" t="s">
        <v>385</v>
      </c>
      <c s="29" t="s">
        <v>386</v>
      </c>
      <c s="25" t="s">
        <v>47</v>
      </c>
      <c s="30" t="s">
        <v>387</v>
      </c>
      <c s="31" t="s">
        <v>134</v>
      </c>
      <c s="32">
        <v>72.25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50</v>
      </c>
      <c r="E199" s="36" t="s">
        <v>388</v>
      </c>
    </row>
    <row r="200" spans="1:5" ht="38.25">
      <c r="A200" s="37" t="s">
        <v>52</v>
      </c>
      <c r="E200" s="38" t="s">
        <v>389</v>
      </c>
    </row>
    <row r="201" spans="1:5" ht="102">
      <c r="A201" t="s">
        <v>53</v>
      </c>
      <c r="E201" s="36" t="s">
        <v>141</v>
      </c>
    </row>
    <row r="202" spans="1:16" ht="12.75">
      <c r="A202" s="25" t="s">
        <v>45</v>
      </c>
      <c s="29" t="s">
        <v>390</v>
      </c>
      <c s="29" t="s">
        <v>142</v>
      </c>
      <c s="25" t="s">
        <v>47</v>
      </c>
      <c s="30" t="s">
        <v>143</v>
      </c>
      <c s="31" t="s">
        <v>134</v>
      </c>
      <c s="32">
        <v>209.7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25.5">
      <c r="A203" s="35" t="s">
        <v>50</v>
      </c>
      <c r="E203" s="36" t="s">
        <v>391</v>
      </c>
    </row>
    <row r="204" spans="1:5" ht="12.75">
      <c r="A204" s="37" t="s">
        <v>52</v>
      </c>
      <c r="E204" s="38" t="s">
        <v>392</v>
      </c>
    </row>
    <row r="205" spans="1:5" ht="51">
      <c r="A205" t="s">
        <v>53</v>
      </c>
      <c r="E205" s="36" t="s">
        <v>145</v>
      </c>
    </row>
    <row r="206" spans="1:16" ht="12.75">
      <c r="A206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134</v>
      </c>
      <c s="32">
        <v>425.025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50</v>
      </c>
      <c r="E207" s="36" t="s">
        <v>396</v>
      </c>
    </row>
    <row r="208" spans="1:5" ht="38.25">
      <c r="A208" s="37" t="s">
        <v>52</v>
      </c>
      <c r="E208" s="38" t="s">
        <v>397</v>
      </c>
    </row>
    <row r="209" spans="1:5" ht="51">
      <c r="A209" t="s">
        <v>53</v>
      </c>
      <c r="E209" s="36" t="s">
        <v>398</v>
      </c>
    </row>
    <row r="210" spans="1:16" ht="12.75">
      <c r="A210" s="25" t="s">
        <v>45</v>
      </c>
      <c s="29" t="s">
        <v>399</v>
      </c>
      <c s="29" t="s">
        <v>400</v>
      </c>
      <c s="25" t="s">
        <v>47</v>
      </c>
      <c s="30" t="s">
        <v>401</v>
      </c>
      <c s="31" t="s">
        <v>134</v>
      </c>
      <c s="32">
        <v>217.4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402</v>
      </c>
    </row>
    <row r="212" spans="1:5" ht="12.75">
      <c r="A212" s="37" t="s">
        <v>52</v>
      </c>
      <c r="E212" s="38" t="s">
        <v>47</v>
      </c>
    </row>
    <row r="213" spans="1:5" ht="140.25">
      <c r="A213" t="s">
        <v>53</v>
      </c>
      <c r="E213" s="36" t="s">
        <v>152</v>
      </c>
    </row>
    <row r="214" spans="1:16" ht="12.75">
      <c r="A214" s="25" t="s">
        <v>45</v>
      </c>
      <c s="29" t="s">
        <v>403</v>
      </c>
      <c s="29" t="s">
        <v>404</v>
      </c>
      <c s="25" t="s">
        <v>47</v>
      </c>
      <c s="30" t="s">
        <v>405</v>
      </c>
      <c s="31" t="s">
        <v>134</v>
      </c>
      <c s="32">
        <v>214.225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50</v>
      </c>
      <c r="E215" s="36" t="s">
        <v>406</v>
      </c>
    </row>
    <row r="216" spans="1:5" ht="12.75">
      <c r="A216" s="37" t="s">
        <v>52</v>
      </c>
      <c r="E216" s="38" t="s">
        <v>407</v>
      </c>
    </row>
    <row r="217" spans="1:5" ht="140.25">
      <c r="A217" t="s">
        <v>53</v>
      </c>
      <c r="E217" s="36" t="s">
        <v>152</v>
      </c>
    </row>
    <row r="218" spans="1:16" ht="12.75">
      <c r="A218" s="25" t="s">
        <v>45</v>
      </c>
      <c s="29" t="s">
        <v>408</v>
      </c>
      <c s="29" t="s">
        <v>409</v>
      </c>
      <c s="25" t="s">
        <v>47</v>
      </c>
      <c s="30" t="s">
        <v>410</v>
      </c>
      <c s="31" t="s">
        <v>134</v>
      </c>
      <c s="32">
        <v>210.8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50</v>
      </c>
      <c r="E219" s="36" t="s">
        <v>411</v>
      </c>
    </row>
    <row r="220" spans="1:5" ht="12.75">
      <c r="A220" s="37" t="s">
        <v>52</v>
      </c>
      <c r="E220" s="38" t="s">
        <v>412</v>
      </c>
    </row>
    <row r="221" spans="1:5" ht="140.25">
      <c r="A221" t="s">
        <v>53</v>
      </c>
      <c r="E221" s="36" t="s">
        <v>152</v>
      </c>
    </row>
    <row r="222" spans="1:18" ht="12.75" customHeight="1">
      <c r="A222" s="6" t="s">
        <v>43</v>
      </c>
      <c s="6"/>
      <c s="41" t="s">
        <v>71</v>
      </c>
      <c s="6"/>
      <c s="27" t="s">
        <v>153</v>
      </c>
      <c s="6"/>
      <c s="6"/>
      <c s="6"/>
      <c s="42">
        <f>0+Q222</f>
      </c>
      <c r="O222">
        <f>0+R222</f>
      </c>
      <c r="Q222">
        <f>0+I223+I227+I231+I235</f>
      </c>
      <c>
        <f>0+O223+O227+O231+O235</f>
      </c>
    </row>
    <row r="223" spans="1:16" ht="25.5">
      <c r="A223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134</v>
      </c>
      <c s="32">
        <v>10.9</v>
      </c>
      <c s="33">
        <v>0</v>
      </c>
      <c s="34">
        <f>ROUND(ROUND(H223,2)*ROUND(G223,3),2)</f>
      </c>
      <c r="O223">
        <f>(I223*21)/100</f>
      </c>
      <c t="s">
        <v>23</v>
      </c>
    </row>
    <row r="224" spans="1:5" ht="12.75">
      <c r="A224" s="35" t="s">
        <v>50</v>
      </c>
      <c r="E224" s="36" t="s">
        <v>416</v>
      </c>
    </row>
    <row r="225" spans="1:5" ht="12.75">
      <c r="A225" s="37" t="s">
        <v>52</v>
      </c>
      <c r="E225" s="38" t="s">
        <v>417</v>
      </c>
    </row>
    <row r="226" spans="1:5" ht="191.25">
      <c r="A226" t="s">
        <v>53</v>
      </c>
      <c r="E226" s="36" t="s">
        <v>418</v>
      </c>
    </row>
    <row r="227" spans="1:16" ht="12.75">
      <c r="A227" s="25" t="s">
        <v>45</v>
      </c>
      <c s="29" t="s">
        <v>419</v>
      </c>
      <c s="29" t="s">
        <v>154</v>
      </c>
      <c s="25" t="s">
        <v>47</v>
      </c>
      <c s="30" t="s">
        <v>155</v>
      </c>
      <c s="31" t="s">
        <v>134</v>
      </c>
      <c s="32">
        <v>84.05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50</v>
      </c>
      <c r="E228" s="36" t="s">
        <v>420</v>
      </c>
    </row>
    <row r="229" spans="1:5" ht="38.25">
      <c r="A229" s="37" t="s">
        <v>52</v>
      </c>
      <c r="E229" s="38" t="s">
        <v>421</v>
      </c>
    </row>
    <row r="230" spans="1:5" ht="38.25">
      <c r="A230" t="s">
        <v>53</v>
      </c>
      <c r="E230" s="36" t="s">
        <v>422</v>
      </c>
    </row>
    <row r="231" spans="1:16" ht="12.75">
      <c r="A231" s="25" t="s">
        <v>45</v>
      </c>
      <c s="29" t="s">
        <v>423</v>
      </c>
      <c s="29" t="s">
        <v>424</v>
      </c>
      <c s="25" t="s">
        <v>47</v>
      </c>
      <c s="30" t="s">
        <v>425</v>
      </c>
      <c s="31" t="s">
        <v>134</v>
      </c>
      <c s="32">
        <v>6.25</v>
      </c>
      <c s="33">
        <v>0</v>
      </c>
      <c s="34">
        <f>ROUND(ROUND(H231,2)*ROUND(G231,3),2)</f>
      </c>
      <c r="O231">
        <f>(I231*21)/100</f>
      </c>
      <c t="s">
        <v>23</v>
      </c>
    </row>
    <row r="232" spans="1:5" ht="12.75">
      <c r="A232" s="35" t="s">
        <v>50</v>
      </c>
      <c r="E232" s="36" t="s">
        <v>426</v>
      </c>
    </row>
    <row r="233" spans="1:5" ht="12.75">
      <c r="A233" s="37" t="s">
        <v>52</v>
      </c>
      <c r="E233" s="38" t="s">
        <v>427</v>
      </c>
    </row>
    <row r="234" spans="1:5" ht="51">
      <c r="A234" t="s">
        <v>53</v>
      </c>
      <c r="E234" s="36" t="s">
        <v>428</v>
      </c>
    </row>
    <row r="235" spans="1:16" ht="12.75">
      <c r="A235" s="25" t="s">
        <v>45</v>
      </c>
      <c s="29" t="s">
        <v>429</v>
      </c>
      <c s="29" t="s">
        <v>430</v>
      </c>
      <c s="25" t="s">
        <v>47</v>
      </c>
      <c s="30" t="s">
        <v>431</v>
      </c>
      <c s="31" t="s">
        <v>134</v>
      </c>
      <c s="32">
        <v>3.75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50</v>
      </c>
      <c r="E236" s="36" t="s">
        <v>432</v>
      </c>
    </row>
    <row r="237" spans="1:5" ht="12.75">
      <c r="A237" s="37" t="s">
        <v>52</v>
      </c>
      <c r="E237" s="38" t="s">
        <v>433</v>
      </c>
    </row>
    <row r="238" spans="1:5" ht="51">
      <c r="A238" t="s">
        <v>53</v>
      </c>
      <c r="E238" s="36" t="s">
        <v>428</v>
      </c>
    </row>
    <row r="239" spans="1:18" ht="12.75" customHeight="1">
      <c r="A239" s="6" t="s">
        <v>43</v>
      </c>
      <c s="6"/>
      <c s="41" t="s">
        <v>76</v>
      </c>
      <c s="6"/>
      <c s="27" t="s">
        <v>434</v>
      </c>
      <c s="6"/>
      <c s="6"/>
      <c s="6"/>
      <c s="42">
        <f>0+Q239</f>
      </c>
      <c r="O239">
        <f>0+R239</f>
      </c>
      <c r="Q239">
        <f>0+I240+I244</f>
      </c>
      <c>
        <f>0+O240+O244</f>
      </c>
    </row>
    <row r="240" spans="1:16" ht="12.75">
      <c r="A240" s="25" t="s">
        <v>45</v>
      </c>
      <c s="29" t="s">
        <v>435</v>
      </c>
      <c s="29" t="s">
        <v>436</v>
      </c>
      <c s="25" t="s">
        <v>47</v>
      </c>
      <c s="30" t="s">
        <v>437</v>
      </c>
      <c s="31" t="s">
        <v>190</v>
      </c>
      <c s="32">
        <v>1</v>
      </c>
      <c s="33">
        <v>0</v>
      </c>
      <c s="34">
        <f>ROUND(ROUND(H240,2)*ROUND(G240,3),2)</f>
      </c>
      <c r="O240">
        <f>(I240*21)/100</f>
      </c>
      <c t="s">
        <v>23</v>
      </c>
    </row>
    <row r="241" spans="1:5" ht="12.75">
      <c r="A241" s="35" t="s">
        <v>50</v>
      </c>
      <c r="E241" s="36" t="s">
        <v>438</v>
      </c>
    </row>
    <row r="242" spans="1:5" ht="12.75">
      <c r="A242" s="37" t="s">
        <v>52</v>
      </c>
      <c r="E242" s="38" t="s">
        <v>439</v>
      </c>
    </row>
    <row r="243" spans="1:5" ht="255">
      <c r="A243" t="s">
        <v>53</v>
      </c>
      <c r="E243" s="36" t="s">
        <v>440</v>
      </c>
    </row>
    <row r="244" spans="1:16" ht="12.75">
      <c r="A244" s="25" t="s">
        <v>45</v>
      </c>
      <c s="29" t="s">
        <v>441</v>
      </c>
      <c s="29" t="s">
        <v>442</v>
      </c>
      <c s="25" t="s">
        <v>47</v>
      </c>
      <c s="30" t="s">
        <v>443</v>
      </c>
      <c s="31" t="s">
        <v>74</v>
      </c>
      <c s="32">
        <v>2</v>
      </c>
      <c s="33">
        <v>0</v>
      </c>
      <c s="34">
        <f>ROUND(ROUND(H244,2)*ROUND(G244,3),2)</f>
      </c>
      <c r="O244">
        <f>(I244*21)/100</f>
      </c>
      <c t="s">
        <v>23</v>
      </c>
    </row>
    <row r="245" spans="1:5" ht="12.75">
      <c r="A245" s="35" t="s">
        <v>50</v>
      </c>
      <c r="E245" s="36" t="s">
        <v>444</v>
      </c>
    </row>
    <row r="246" spans="1:5" ht="12.75">
      <c r="A246" s="37" t="s">
        <v>52</v>
      </c>
      <c r="E246" s="38" t="s">
        <v>47</v>
      </c>
    </row>
    <row r="247" spans="1:5" ht="153">
      <c r="A247" t="s">
        <v>53</v>
      </c>
      <c r="E247" s="36" t="s">
        <v>445</v>
      </c>
    </row>
    <row r="248" spans="1:18" ht="12.75" customHeight="1">
      <c r="A248" s="6" t="s">
        <v>43</v>
      </c>
      <c s="6"/>
      <c s="41" t="s">
        <v>40</v>
      </c>
      <c s="6"/>
      <c s="27" t="s">
        <v>446</v>
      </c>
      <c s="6"/>
      <c s="6"/>
      <c s="6"/>
      <c s="42">
        <f>0+Q248</f>
      </c>
      <c r="O248">
        <f>0+R248</f>
      </c>
      <c r="Q248">
        <f>0+I249+I253+I257+I261+I265+I269+I273+I277+I281+I285+I289+I293+I297+I301+I305+I309+I313+I317+I321</f>
      </c>
      <c>
        <f>0+O249+O253+O257+O261+O265+O269+O273+O277+O281+O285+O289+O293+O297+O301+O305+O309+O313+O317+O321</f>
      </c>
    </row>
    <row r="249" spans="1:16" ht="12.75">
      <c r="A249" s="25" t="s">
        <v>45</v>
      </c>
      <c s="29" t="s">
        <v>447</v>
      </c>
      <c s="29" t="s">
        <v>448</v>
      </c>
      <c s="25" t="s">
        <v>47</v>
      </c>
      <c s="30" t="s">
        <v>449</v>
      </c>
      <c s="31" t="s">
        <v>190</v>
      </c>
      <c s="32">
        <v>7.5</v>
      </c>
      <c s="33">
        <v>0</v>
      </c>
      <c s="34">
        <f>ROUND(ROUND(H249,2)*ROUND(G249,3),2)</f>
      </c>
      <c r="O249">
        <f>(I249*21)/100</f>
      </c>
      <c t="s">
        <v>23</v>
      </c>
    </row>
    <row r="250" spans="1:5" ht="12.75">
      <c r="A250" s="35" t="s">
        <v>50</v>
      </c>
      <c r="E250" s="36" t="s">
        <v>450</v>
      </c>
    </row>
    <row r="251" spans="1:5" ht="12.75">
      <c r="A251" s="37" t="s">
        <v>52</v>
      </c>
      <c r="E251" s="38" t="s">
        <v>47</v>
      </c>
    </row>
    <row r="252" spans="1:5" ht="63.75">
      <c r="A252" t="s">
        <v>53</v>
      </c>
      <c r="E252" s="36" t="s">
        <v>451</v>
      </c>
    </row>
    <row r="253" spans="1:16" ht="25.5">
      <c r="A253" s="25" t="s">
        <v>45</v>
      </c>
      <c s="29" t="s">
        <v>452</v>
      </c>
      <c s="29" t="s">
        <v>453</v>
      </c>
      <c s="25" t="s">
        <v>47</v>
      </c>
      <c s="30" t="s">
        <v>454</v>
      </c>
      <c s="31" t="s">
        <v>190</v>
      </c>
      <c s="32">
        <v>45</v>
      </c>
      <c s="33">
        <v>0</v>
      </c>
      <c s="34">
        <f>ROUND(ROUND(H253,2)*ROUND(G253,3),2)</f>
      </c>
      <c r="O253">
        <f>(I253*21)/100</f>
      </c>
      <c t="s">
        <v>23</v>
      </c>
    </row>
    <row r="254" spans="1:5" ht="12.75">
      <c r="A254" s="35" t="s">
        <v>50</v>
      </c>
      <c r="E254" s="36" t="s">
        <v>455</v>
      </c>
    </row>
    <row r="255" spans="1:5" ht="12.75">
      <c r="A255" s="37" t="s">
        <v>52</v>
      </c>
      <c r="E255" s="38" t="s">
        <v>456</v>
      </c>
    </row>
    <row r="256" spans="1:5" ht="127.5">
      <c r="A256" t="s">
        <v>53</v>
      </c>
      <c r="E256" s="36" t="s">
        <v>457</v>
      </c>
    </row>
    <row r="257" spans="1:16" ht="25.5">
      <c r="A257" s="25" t="s">
        <v>45</v>
      </c>
      <c s="29" t="s">
        <v>458</v>
      </c>
      <c s="29" t="s">
        <v>459</v>
      </c>
      <c s="25" t="s">
        <v>47</v>
      </c>
      <c s="30" t="s">
        <v>460</v>
      </c>
      <c s="31" t="s">
        <v>190</v>
      </c>
      <c s="32">
        <v>29</v>
      </c>
      <c s="33">
        <v>0</v>
      </c>
      <c s="34">
        <f>ROUND(ROUND(H257,2)*ROUND(G257,3),2)</f>
      </c>
      <c r="O257">
        <f>(I257*21)/100</f>
      </c>
      <c t="s">
        <v>23</v>
      </c>
    </row>
    <row r="258" spans="1:5" ht="12.75">
      <c r="A258" s="35" t="s">
        <v>50</v>
      </c>
      <c r="E258" s="36" t="s">
        <v>461</v>
      </c>
    </row>
    <row r="259" spans="1:5" ht="12.75">
      <c r="A259" s="37" t="s">
        <v>52</v>
      </c>
      <c r="E259" s="38" t="s">
        <v>462</v>
      </c>
    </row>
    <row r="260" spans="1:5" ht="38.25">
      <c r="A260" t="s">
        <v>53</v>
      </c>
      <c r="E260" s="36" t="s">
        <v>463</v>
      </c>
    </row>
    <row r="261" spans="1:16" ht="12.75">
      <c r="A261" s="25" t="s">
        <v>45</v>
      </c>
      <c s="29" t="s">
        <v>464</v>
      </c>
      <c s="29" t="s">
        <v>465</v>
      </c>
      <c s="25" t="s">
        <v>47</v>
      </c>
      <c s="30" t="s">
        <v>466</v>
      </c>
      <c s="31" t="s">
        <v>190</v>
      </c>
      <c s="32">
        <v>14</v>
      </c>
      <c s="33">
        <v>0</v>
      </c>
      <c s="34">
        <f>ROUND(ROUND(H261,2)*ROUND(G261,3),2)</f>
      </c>
      <c r="O261">
        <f>(I261*21)/100</f>
      </c>
      <c t="s">
        <v>23</v>
      </c>
    </row>
    <row r="262" spans="1:5" ht="25.5">
      <c r="A262" s="35" t="s">
        <v>50</v>
      </c>
      <c r="E262" s="36" t="s">
        <v>467</v>
      </c>
    </row>
    <row r="263" spans="1:5" ht="12.75">
      <c r="A263" s="37" t="s">
        <v>52</v>
      </c>
      <c r="E263" s="38" t="s">
        <v>47</v>
      </c>
    </row>
    <row r="264" spans="1:5" ht="114.75">
      <c r="A264" t="s">
        <v>53</v>
      </c>
      <c r="E264" s="36" t="s">
        <v>468</v>
      </c>
    </row>
    <row r="265" spans="1:16" ht="12.75">
      <c r="A265" s="25" t="s">
        <v>45</v>
      </c>
      <c s="29" t="s">
        <v>469</v>
      </c>
      <c s="29" t="s">
        <v>470</v>
      </c>
      <c s="25" t="s">
        <v>47</v>
      </c>
      <c s="30" t="s">
        <v>471</v>
      </c>
      <c s="31" t="s">
        <v>74</v>
      </c>
      <c s="32">
        <v>3</v>
      </c>
      <c s="33">
        <v>0</v>
      </c>
      <c s="34">
        <f>ROUND(ROUND(H265,2)*ROUND(G265,3),2)</f>
      </c>
      <c r="O265">
        <f>(I265*21)/100</f>
      </c>
      <c t="s">
        <v>23</v>
      </c>
    </row>
    <row r="266" spans="1:5" ht="12.75">
      <c r="A266" s="35" t="s">
        <v>50</v>
      </c>
      <c r="E266" s="36" t="s">
        <v>472</v>
      </c>
    </row>
    <row r="267" spans="1:5" ht="12.75">
      <c r="A267" s="37" t="s">
        <v>52</v>
      </c>
      <c r="E267" s="38" t="s">
        <v>47</v>
      </c>
    </row>
    <row r="268" spans="1:5" ht="51">
      <c r="A268" t="s">
        <v>53</v>
      </c>
      <c r="E268" s="36" t="s">
        <v>473</v>
      </c>
    </row>
    <row r="269" spans="1:16" ht="12.75">
      <c r="A269" s="25" t="s">
        <v>45</v>
      </c>
      <c s="29" t="s">
        <v>474</v>
      </c>
      <c s="29" t="s">
        <v>475</v>
      </c>
      <c s="25" t="s">
        <v>47</v>
      </c>
      <c s="30" t="s">
        <v>476</v>
      </c>
      <c s="31" t="s">
        <v>74</v>
      </c>
      <c s="32">
        <v>6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12.75">
      <c r="A270" s="35" t="s">
        <v>50</v>
      </c>
      <c r="E270" s="36" t="s">
        <v>477</v>
      </c>
    </row>
    <row r="271" spans="1:5" ht="12.75">
      <c r="A271" s="37" t="s">
        <v>52</v>
      </c>
      <c r="E271" s="38" t="s">
        <v>47</v>
      </c>
    </row>
    <row r="272" spans="1:5" ht="12.75">
      <c r="A272" t="s">
        <v>53</v>
      </c>
      <c r="E272" s="36" t="s">
        <v>478</v>
      </c>
    </row>
    <row r="273" spans="1:16" ht="12.75">
      <c r="A273" s="25" t="s">
        <v>45</v>
      </c>
      <c s="29" t="s">
        <v>479</v>
      </c>
      <c s="29" t="s">
        <v>480</v>
      </c>
      <c s="25" t="s">
        <v>60</v>
      </c>
      <c s="30" t="s">
        <v>481</v>
      </c>
      <c s="31" t="s">
        <v>74</v>
      </c>
      <c s="32">
        <v>1</v>
      </c>
      <c s="33">
        <v>0</v>
      </c>
      <c s="34">
        <f>ROUND(ROUND(H273,2)*ROUND(G273,3),2)</f>
      </c>
      <c r="O273">
        <f>(I273*21)/100</f>
      </c>
      <c t="s">
        <v>23</v>
      </c>
    </row>
    <row r="274" spans="1:5" ht="12.75">
      <c r="A274" s="35" t="s">
        <v>50</v>
      </c>
      <c r="E274" s="36" t="s">
        <v>482</v>
      </c>
    </row>
    <row r="275" spans="1:5" ht="12.75">
      <c r="A275" s="37" t="s">
        <v>52</v>
      </c>
      <c r="E275" s="38" t="s">
        <v>47</v>
      </c>
    </row>
    <row r="276" spans="1:5" ht="38.25">
      <c r="A276" t="s">
        <v>53</v>
      </c>
      <c r="E276" s="36" t="s">
        <v>483</v>
      </c>
    </row>
    <row r="277" spans="1:16" ht="12.75">
      <c r="A277" s="25" t="s">
        <v>45</v>
      </c>
      <c s="29" t="s">
        <v>484</v>
      </c>
      <c s="29" t="s">
        <v>480</v>
      </c>
      <c s="25" t="s">
        <v>64</v>
      </c>
      <c s="30" t="s">
        <v>481</v>
      </c>
      <c s="31" t="s">
        <v>74</v>
      </c>
      <c s="32">
        <v>1</v>
      </c>
      <c s="33">
        <v>0</v>
      </c>
      <c s="34">
        <f>ROUND(ROUND(H277,2)*ROUND(G277,3),2)</f>
      </c>
      <c r="O277">
        <f>(I277*21)/100</f>
      </c>
      <c t="s">
        <v>23</v>
      </c>
    </row>
    <row r="278" spans="1:5" ht="25.5">
      <c r="A278" s="35" t="s">
        <v>50</v>
      </c>
      <c r="E278" s="36" t="s">
        <v>485</v>
      </c>
    </row>
    <row r="279" spans="1:5" ht="12.75">
      <c r="A279" s="37" t="s">
        <v>52</v>
      </c>
      <c r="E279" s="38" t="s">
        <v>47</v>
      </c>
    </row>
    <row r="280" spans="1:5" ht="38.25">
      <c r="A280" t="s">
        <v>53</v>
      </c>
      <c r="E280" s="36" t="s">
        <v>483</v>
      </c>
    </row>
    <row r="281" spans="1:16" ht="12.75">
      <c r="A281" s="25" t="s">
        <v>45</v>
      </c>
      <c s="29" t="s">
        <v>486</v>
      </c>
      <c s="29" t="s">
        <v>487</v>
      </c>
      <c s="25" t="s">
        <v>47</v>
      </c>
      <c s="30" t="s">
        <v>488</v>
      </c>
      <c s="31" t="s">
        <v>74</v>
      </c>
      <c s="32">
        <v>1</v>
      </c>
      <c s="33">
        <v>0</v>
      </c>
      <c s="34">
        <f>ROUND(ROUND(H281,2)*ROUND(G281,3),2)</f>
      </c>
      <c r="O281">
        <f>(I281*21)/100</f>
      </c>
      <c t="s">
        <v>23</v>
      </c>
    </row>
    <row r="282" spans="1:5" ht="12.75">
      <c r="A282" s="35" t="s">
        <v>50</v>
      </c>
      <c r="E282" s="36" t="s">
        <v>489</v>
      </c>
    </row>
    <row r="283" spans="1:5" ht="12.75">
      <c r="A283" s="37" t="s">
        <v>52</v>
      </c>
      <c r="E283" s="38" t="s">
        <v>47</v>
      </c>
    </row>
    <row r="284" spans="1:5" ht="25.5">
      <c r="A284" t="s">
        <v>53</v>
      </c>
      <c r="E284" s="36" t="s">
        <v>490</v>
      </c>
    </row>
    <row r="285" spans="1:16" ht="25.5">
      <c r="A285" s="25" t="s">
        <v>45</v>
      </c>
      <c s="29" t="s">
        <v>491</v>
      </c>
      <c s="29" t="s">
        <v>492</v>
      </c>
      <c s="25" t="s">
        <v>47</v>
      </c>
      <c s="30" t="s">
        <v>493</v>
      </c>
      <c s="31" t="s">
        <v>74</v>
      </c>
      <c s="32">
        <v>2</v>
      </c>
      <c s="33">
        <v>0</v>
      </c>
      <c s="34">
        <f>ROUND(ROUND(H285,2)*ROUND(G285,3),2)</f>
      </c>
      <c r="O285">
        <f>(I285*21)/100</f>
      </c>
      <c t="s">
        <v>23</v>
      </c>
    </row>
    <row r="286" spans="1:5" ht="12.75">
      <c r="A286" s="35" t="s">
        <v>50</v>
      </c>
      <c r="E286" s="36" t="s">
        <v>494</v>
      </c>
    </row>
    <row r="287" spans="1:5" ht="12.75">
      <c r="A287" s="37" t="s">
        <v>52</v>
      </c>
      <c r="E287" s="38" t="s">
        <v>495</v>
      </c>
    </row>
    <row r="288" spans="1:5" ht="25.5">
      <c r="A288" t="s">
        <v>53</v>
      </c>
      <c r="E288" s="36" t="s">
        <v>496</v>
      </c>
    </row>
    <row r="289" spans="1:16" ht="12.75">
      <c r="A289" s="25" t="s">
        <v>45</v>
      </c>
      <c s="29" t="s">
        <v>497</v>
      </c>
      <c s="29" t="s">
        <v>498</v>
      </c>
      <c s="25" t="s">
        <v>47</v>
      </c>
      <c s="30" t="s">
        <v>499</v>
      </c>
      <c s="31" t="s">
        <v>74</v>
      </c>
      <c s="32">
        <v>8</v>
      </c>
      <c s="33">
        <v>0</v>
      </c>
      <c s="34">
        <f>ROUND(ROUND(H289,2)*ROUND(G289,3),2)</f>
      </c>
      <c r="O289">
        <f>(I289*21)/100</f>
      </c>
      <c t="s">
        <v>23</v>
      </c>
    </row>
    <row r="290" spans="1:5" ht="12.75">
      <c r="A290" s="35" t="s">
        <v>50</v>
      </c>
      <c r="E290" s="36" t="s">
        <v>500</v>
      </c>
    </row>
    <row r="291" spans="1:5" ht="12.75">
      <c r="A291" s="37" t="s">
        <v>52</v>
      </c>
      <c r="E291" s="38" t="s">
        <v>501</v>
      </c>
    </row>
    <row r="292" spans="1:5" ht="25.5">
      <c r="A292" t="s">
        <v>53</v>
      </c>
      <c r="E292" s="36" t="s">
        <v>502</v>
      </c>
    </row>
    <row r="293" spans="1:16" ht="25.5">
      <c r="A293" s="25" t="s">
        <v>45</v>
      </c>
      <c s="29" t="s">
        <v>503</v>
      </c>
      <c s="29" t="s">
        <v>504</v>
      </c>
      <c s="25" t="s">
        <v>47</v>
      </c>
      <c s="30" t="s">
        <v>505</v>
      </c>
      <c s="31" t="s">
        <v>134</v>
      </c>
      <c s="32">
        <v>12.5</v>
      </c>
      <c s="33">
        <v>0</v>
      </c>
      <c s="34">
        <f>ROUND(ROUND(H293,2)*ROUND(G293,3),2)</f>
      </c>
      <c r="O293">
        <f>(I293*21)/100</f>
      </c>
      <c t="s">
        <v>23</v>
      </c>
    </row>
    <row r="294" spans="1:5" ht="12.75">
      <c r="A294" s="35" t="s">
        <v>50</v>
      </c>
      <c r="E294" s="36" t="s">
        <v>506</v>
      </c>
    </row>
    <row r="295" spans="1:5" ht="12.75">
      <c r="A295" s="37" t="s">
        <v>52</v>
      </c>
      <c r="E295" s="38" t="s">
        <v>507</v>
      </c>
    </row>
    <row r="296" spans="1:5" ht="38.25">
      <c r="A296" t="s">
        <v>53</v>
      </c>
      <c r="E296" s="36" t="s">
        <v>508</v>
      </c>
    </row>
    <row r="297" spans="1:16" ht="12.75">
      <c r="A297" s="25" t="s">
        <v>45</v>
      </c>
      <c s="29" t="s">
        <v>509</v>
      </c>
      <c s="29" t="s">
        <v>510</v>
      </c>
      <c s="25" t="s">
        <v>47</v>
      </c>
      <c s="30" t="s">
        <v>511</v>
      </c>
      <c s="31" t="s">
        <v>190</v>
      </c>
      <c s="32">
        <v>7.44</v>
      </c>
      <c s="33">
        <v>0</v>
      </c>
      <c s="34">
        <f>ROUND(ROUND(H297,2)*ROUND(G297,3),2)</f>
      </c>
      <c r="O297">
        <f>(I297*21)/100</f>
      </c>
      <c t="s">
        <v>23</v>
      </c>
    </row>
    <row r="298" spans="1:5" ht="12.75">
      <c r="A298" s="35" t="s">
        <v>50</v>
      </c>
      <c r="E298" s="36" t="s">
        <v>512</v>
      </c>
    </row>
    <row r="299" spans="1:5" ht="38.25">
      <c r="A299" s="37" t="s">
        <v>52</v>
      </c>
      <c r="E299" s="38" t="s">
        <v>513</v>
      </c>
    </row>
    <row r="300" spans="1:5" ht="51">
      <c r="A300" t="s">
        <v>53</v>
      </c>
      <c r="E300" s="36" t="s">
        <v>514</v>
      </c>
    </row>
    <row r="301" spans="1:16" ht="12.75">
      <c r="A301" s="25" t="s">
        <v>45</v>
      </c>
      <c s="29" t="s">
        <v>515</v>
      </c>
      <c s="29" t="s">
        <v>516</v>
      </c>
      <c s="25" t="s">
        <v>47</v>
      </c>
      <c s="30" t="s">
        <v>517</v>
      </c>
      <c s="31" t="s">
        <v>190</v>
      </c>
      <c s="32">
        <v>3</v>
      </c>
      <c s="33">
        <v>0</v>
      </c>
      <c s="34">
        <f>ROUND(ROUND(H301,2)*ROUND(G301,3),2)</f>
      </c>
      <c r="O301">
        <f>(I301*21)/100</f>
      </c>
      <c t="s">
        <v>23</v>
      </c>
    </row>
    <row r="302" spans="1:5" ht="12.75">
      <c r="A302" s="35" t="s">
        <v>50</v>
      </c>
      <c r="E302" s="36" t="s">
        <v>518</v>
      </c>
    </row>
    <row r="303" spans="1:5" ht="12.75">
      <c r="A303" s="37" t="s">
        <v>52</v>
      </c>
      <c r="E303" s="38" t="s">
        <v>519</v>
      </c>
    </row>
    <row r="304" spans="1:5" ht="51">
      <c r="A304" t="s">
        <v>53</v>
      </c>
      <c r="E304" s="36" t="s">
        <v>520</v>
      </c>
    </row>
    <row r="305" spans="1:16" ht="12.75">
      <c r="A305" s="25" t="s">
        <v>45</v>
      </c>
      <c s="29" t="s">
        <v>521</v>
      </c>
      <c s="29" t="s">
        <v>522</v>
      </c>
      <c s="25" t="s">
        <v>47</v>
      </c>
      <c s="30" t="s">
        <v>523</v>
      </c>
      <c s="31" t="s">
        <v>190</v>
      </c>
      <c s="32">
        <v>11.5</v>
      </c>
      <c s="33">
        <v>0</v>
      </c>
      <c s="34">
        <f>ROUND(ROUND(H305,2)*ROUND(G305,3),2)</f>
      </c>
      <c r="O305">
        <f>(I305*21)/100</f>
      </c>
      <c t="s">
        <v>23</v>
      </c>
    </row>
    <row r="306" spans="1:5" ht="12.75">
      <c r="A306" s="35" t="s">
        <v>50</v>
      </c>
      <c r="E306" s="36" t="s">
        <v>524</v>
      </c>
    </row>
    <row r="307" spans="1:5" ht="12.75">
      <c r="A307" s="37" t="s">
        <v>52</v>
      </c>
      <c r="E307" s="38" t="s">
        <v>525</v>
      </c>
    </row>
    <row r="308" spans="1:5" ht="25.5">
      <c r="A308" t="s">
        <v>53</v>
      </c>
      <c r="E308" s="36" t="s">
        <v>526</v>
      </c>
    </row>
    <row r="309" spans="1:16" ht="12.75">
      <c r="A309" s="25" t="s">
        <v>45</v>
      </c>
      <c s="29" t="s">
        <v>527</v>
      </c>
      <c s="29" t="s">
        <v>528</v>
      </c>
      <c s="25" t="s">
        <v>47</v>
      </c>
      <c s="30" t="s">
        <v>529</v>
      </c>
      <c s="31" t="s">
        <v>190</v>
      </c>
      <c s="32">
        <v>11.5</v>
      </c>
      <c s="33">
        <v>0</v>
      </c>
      <c s="34">
        <f>ROUND(ROUND(H309,2)*ROUND(G309,3),2)</f>
      </c>
      <c r="O309">
        <f>(I309*21)/100</f>
      </c>
      <c t="s">
        <v>23</v>
      </c>
    </row>
    <row r="310" spans="1:5" ht="12.75">
      <c r="A310" s="35" t="s">
        <v>50</v>
      </c>
      <c r="E310" s="36" t="s">
        <v>524</v>
      </c>
    </row>
    <row r="311" spans="1:5" ht="12.75">
      <c r="A311" s="37" t="s">
        <v>52</v>
      </c>
      <c r="E311" s="38" t="s">
        <v>525</v>
      </c>
    </row>
    <row r="312" spans="1:5" ht="38.25">
      <c r="A312" t="s">
        <v>53</v>
      </c>
      <c r="E312" s="36" t="s">
        <v>530</v>
      </c>
    </row>
    <row r="313" spans="1:16" ht="12.75">
      <c r="A313" s="25" t="s">
        <v>45</v>
      </c>
      <c s="29" t="s">
        <v>531</v>
      </c>
      <c s="29" t="s">
        <v>532</v>
      </c>
      <c s="25" t="s">
        <v>47</v>
      </c>
      <c s="30" t="s">
        <v>533</v>
      </c>
      <c s="31" t="s">
        <v>120</v>
      </c>
      <c s="32">
        <v>40.46</v>
      </c>
      <c s="33">
        <v>0</v>
      </c>
      <c s="34">
        <f>ROUND(ROUND(H313,2)*ROUND(G313,3),2)</f>
      </c>
      <c r="O313">
        <f>(I313*21)/100</f>
      </c>
      <c t="s">
        <v>23</v>
      </c>
    </row>
    <row r="314" spans="1:5" ht="12.75">
      <c r="A314" s="35" t="s">
        <v>50</v>
      </c>
      <c r="E314" s="36" t="s">
        <v>534</v>
      </c>
    </row>
    <row r="315" spans="1:5" ht="38.25">
      <c r="A315" s="37" t="s">
        <v>52</v>
      </c>
      <c r="E315" s="38" t="s">
        <v>535</v>
      </c>
    </row>
    <row r="316" spans="1:5" ht="102">
      <c r="A316" t="s">
        <v>53</v>
      </c>
      <c r="E316" s="36" t="s">
        <v>536</v>
      </c>
    </row>
    <row r="317" spans="1:16" ht="12.75">
      <c r="A317" s="25" t="s">
        <v>45</v>
      </c>
      <c s="29" t="s">
        <v>537</v>
      </c>
      <c s="29" t="s">
        <v>538</v>
      </c>
      <c s="25" t="s">
        <v>47</v>
      </c>
      <c s="30" t="s">
        <v>539</v>
      </c>
      <c s="31" t="s">
        <v>120</v>
      </c>
      <c s="32">
        <v>9.198</v>
      </c>
      <c s="33">
        <v>0</v>
      </c>
      <c s="34">
        <f>ROUND(ROUND(H317,2)*ROUND(G317,3),2)</f>
      </c>
      <c r="O317">
        <f>(I317*21)/100</f>
      </c>
      <c t="s">
        <v>23</v>
      </c>
    </row>
    <row r="318" spans="1:5" ht="12.75">
      <c r="A318" s="35" t="s">
        <v>50</v>
      </c>
      <c r="E318" s="36" t="s">
        <v>534</v>
      </c>
    </row>
    <row r="319" spans="1:5" ht="51">
      <c r="A319" s="37" t="s">
        <v>52</v>
      </c>
      <c r="E319" s="38" t="s">
        <v>540</v>
      </c>
    </row>
    <row r="320" spans="1:5" ht="102">
      <c r="A320" t="s">
        <v>53</v>
      </c>
      <c r="E320" s="36" t="s">
        <v>536</v>
      </c>
    </row>
    <row r="321" spans="1:16" ht="12.75">
      <c r="A321" s="25" t="s">
        <v>45</v>
      </c>
      <c s="29" t="s">
        <v>541</v>
      </c>
      <c s="29" t="s">
        <v>542</v>
      </c>
      <c s="25" t="s">
        <v>47</v>
      </c>
      <c s="30" t="s">
        <v>543</v>
      </c>
      <c s="31" t="s">
        <v>106</v>
      </c>
      <c s="32">
        <v>0.244</v>
      </c>
      <c s="33">
        <v>0</v>
      </c>
      <c s="34">
        <f>ROUND(ROUND(H321,2)*ROUND(G321,3),2)</f>
      </c>
      <c r="O321">
        <f>(I321*21)/100</f>
      </c>
      <c t="s">
        <v>23</v>
      </c>
    </row>
    <row r="322" spans="1:5" ht="25.5">
      <c r="A322" s="35" t="s">
        <v>50</v>
      </c>
      <c r="E322" s="36" t="s">
        <v>544</v>
      </c>
    </row>
    <row r="323" spans="1:5" ht="12.75">
      <c r="A323" s="37" t="s">
        <v>52</v>
      </c>
      <c r="E323" s="38" t="s">
        <v>545</v>
      </c>
    </row>
    <row r="324" spans="1:5" ht="102">
      <c r="A324" t="s">
        <v>53</v>
      </c>
      <c r="E324" s="36" t="s">
        <v>546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